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03. 가정국 공문 및 기안문\2020년 공문\"/>
    </mc:Choice>
  </mc:AlternateContent>
  <xr:revisionPtr revIDLastSave="0" documentId="13_ncr:1_{050C7446-7AD5-4A4D-97A6-7C1D513197AC}" xr6:coauthVersionLast="45" xr6:coauthVersionMax="45" xr10:uidLastSave="{00000000-0000-0000-0000-000000000000}"/>
  <bookViews>
    <workbookView xWindow="1950" yWindow="435" windowWidth="20370" windowHeight="15195" xr2:uid="{A093C238-963F-421A-961B-5B42AF9B7C13}"/>
  </bookViews>
  <sheets>
    <sheet name="1세삼위기대" sheetId="7" r:id="rId1"/>
    <sheet name="2세삼위기대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9" l="1"/>
  <c r="H37" i="9"/>
  <c r="G37" i="9"/>
  <c r="F37" i="9"/>
  <c r="E37" i="9"/>
  <c r="D37" i="9"/>
  <c r="C37" i="9"/>
  <c r="B37" i="9"/>
  <c r="I36" i="9"/>
  <c r="H36" i="9"/>
  <c r="G36" i="9"/>
  <c r="F36" i="9"/>
  <c r="E36" i="9"/>
  <c r="D36" i="9"/>
  <c r="C36" i="9"/>
  <c r="B36" i="9"/>
  <c r="I24" i="9" l="1"/>
  <c r="H24" i="9"/>
  <c r="G24" i="9"/>
  <c r="F24" i="9"/>
  <c r="E24" i="9"/>
  <c r="D24" i="9"/>
  <c r="C24" i="9"/>
  <c r="B24" i="9"/>
  <c r="I23" i="9"/>
  <c r="H23" i="9"/>
  <c r="G23" i="9"/>
  <c r="F23" i="9"/>
  <c r="E23" i="9"/>
  <c r="D23" i="9"/>
  <c r="C23" i="9"/>
  <c r="B23" i="9"/>
  <c r="I21" i="9"/>
  <c r="H21" i="9"/>
  <c r="G21" i="9"/>
  <c r="F21" i="9"/>
  <c r="E21" i="9"/>
  <c r="D21" i="9"/>
  <c r="C21" i="9"/>
  <c r="B21" i="9"/>
  <c r="I20" i="9"/>
  <c r="H20" i="9"/>
  <c r="G20" i="9"/>
  <c r="F20" i="9"/>
  <c r="E20" i="9"/>
  <c r="D20" i="9"/>
  <c r="C20" i="9"/>
  <c r="B20" i="9"/>
  <c r="I19" i="9"/>
  <c r="H19" i="9"/>
  <c r="G19" i="9"/>
  <c r="F19" i="9"/>
  <c r="E19" i="9"/>
  <c r="D19" i="9"/>
  <c r="C19" i="9"/>
  <c r="B19" i="9"/>
  <c r="I8" i="9"/>
  <c r="H8" i="9"/>
  <c r="G8" i="9"/>
  <c r="F8" i="9"/>
  <c r="E8" i="9"/>
  <c r="D8" i="9"/>
  <c r="C8" i="9"/>
  <c r="B8" i="9"/>
  <c r="I39" i="9"/>
  <c r="H39" i="9"/>
  <c r="G39" i="9"/>
  <c r="F39" i="9"/>
  <c r="E39" i="9"/>
  <c r="D39" i="9"/>
  <c r="C39" i="9"/>
  <c r="B39" i="9"/>
  <c r="I38" i="9"/>
  <c r="H38" i="9"/>
  <c r="G38" i="9"/>
  <c r="F38" i="9"/>
  <c r="E38" i="9"/>
  <c r="D38" i="9"/>
  <c r="C38" i="9"/>
  <c r="B38" i="9"/>
  <c r="I35" i="9"/>
  <c r="H35" i="9"/>
  <c r="G35" i="9"/>
  <c r="F35" i="9"/>
  <c r="E35" i="9"/>
  <c r="D35" i="9"/>
  <c r="C35" i="9"/>
  <c r="B35" i="9"/>
  <c r="I34" i="9"/>
  <c r="H34" i="9"/>
  <c r="G34" i="9"/>
  <c r="F34" i="9"/>
  <c r="E34" i="9"/>
  <c r="D34" i="9"/>
  <c r="C34" i="9"/>
  <c r="B34" i="9"/>
  <c r="I33" i="9"/>
  <c r="H33" i="9"/>
  <c r="G33" i="9"/>
  <c r="F33" i="9"/>
  <c r="E33" i="9"/>
  <c r="D33" i="9"/>
  <c r="C33" i="9"/>
  <c r="B33" i="9"/>
  <c r="I32" i="9"/>
  <c r="H32" i="9"/>
  <c r="G32" i="9"/>
  <c r="F32" i="9"/>
  <c r="E32" i="9"/>
  <c r="D32" i="9"/>
  <c r="C32" i="9"/>
  <c r="B32" i="9"/>
  <c r="I31" i="9"/>
  <c r="H31" i="9"/>
  <c r="G31" i="9"/>
  <c r="F31" i="9"/>
  <c r="E31" i="9"/>
  <c r="D31" i="9"/>
  <c r="C31" i="9"/>
  <c r="B31" i="9"/>
  <c r="I30" i="9"/>
  <c r="H30" i="9"/>
  <c r="G30" i="9"/>
  <c r="F30" i="9"/>
  <c r="E30" i="9"/>
  <c r="D30" i="9"/>
  <c r="C30" i="9"/>
  <c r="B30" i="9"/>
  <c r="I29" i="9"/>
  <c r="H29" i="9"/>
  <c r="G29" i="9"/>
  <c r="F29" i="9"/>
  <c r="E29" i="9"/>
  <c r="D29" i="9"/>
  <c r="C29" i="9"/>
  <c r="B29" i="9"/>
  <c r="I28" i="9"/>
  <c r="H28" i="9"/>
  <c r="G28" i="9"/>
  <c r="F28" i="9"/>
  <c r="E28" i="9"/>
  <c r="D28" i="9"/>
  <c r="C28" i="9"/>
  <c r="B28" i="9"/>
  <c r="I27" i="9"/>
  <c r="H27" i="9"/>
  <c r="G27" i="9"/>
  <c r="F27" i="9"/>
  <c r="E27" i="9"/>
  <c r="D27" i="9"/>
  <c r="C27" i="9"/>
  <c r="B27" i="9"/>
  <c r="I26" i="9"/>
  <c r="H26" i="9"/>
  <c r="G26" i="9"/>
  <c r="F26" i="9"/>
  <c r="E26" i="9"/>
  <c r="D26" i="9"/>
  <c r="C26" i="9"/>
  <c r="B26" i="9"/>
  <c r="I25" i="9"/>
  <c r="H25" i="9"/>
  <c r="G25" i="9"/>
  <c r="F25" i="9"/>
  <c r="E25" i="9"/>
  <c r="D25" i="9"/>
  <c r="C25" i="9"/>
  <c r="B25" i="9"/>
  <c r="I22" i="9"/>
  <c r="H22" i="9"/>
  <c r="G22" i="9"/>
  <c r="F22" i="9"/>
  <c r="E22" i="9"/>
  <c r="D22" i="9"/>
  <c r="C22" i="9"/>
  <c r="B22" i="9"/>
  <c r="I18" i="9"/>
  <c r="H18" i="9"/>
  <c r="G18" i="9"/>
  <c r="F18" i="9"/>
  <c r="E18" i="9"/>
  <c r="D18" i="9"/>
  <c r="C18" i="9"/>
  <c r="B18" i="9"/>
  <c r="I17" i="9"/>
  <c r="H17" i="9"/>
  <c r="G17" i="9"/>
  <c r="F17" i="9"/>
  <c r="E17" i="9"/>
  <c r="D17" i="9"/>
  <c r="C17" i="9"/>
  <c r="B17" i="9"/>
  <c r="I16" i="9"/>
  <c r="H16" i="9"/>
  <c r="G16" i="9"/>
  <c r="F16" i="9"/>
  <c r="E16" i="9"/>
  <c r="D16" i="9"/>
  <c r="C16" i="9"/>
  <c r="B16" i="9"/>
  <c r="I15" i="9"/>
  <c r="H15" i="9"/>
  <c r="G15" i="9"/>
  <c r="F15" i="9"/>
  <c r="E15" i="9"/>
  <c r="D15" i="9"/>
  <c r="C15" i="9"/>
  <c r="B15" i="9"/>
  <c r="I14" i="9"/>
  <c r="H14" i="9"/>
  <c r="G14" i="9"/>
  <c r="F14" i="9"/>
  <c r="E14" i="9"/>
  <c r="D14" i="9"/>
  <c r="C14" i="9"/>
  <c r="B14" i="9"/>
  <c r="I13" i="9"/>
  <c r="H13" i="9"/>
  <c r="G13" i="9"/>
  <c r="F13" i="9"/>
  <c r="E13" i="9"/>
  <c r="D13" i="9"/>
  <c r="C13" i="9"/>
  <c r="B13" i="9"/>
  <c r="I12" i="9"/>
  <c r="H12" i="9"/>
  <c r="G12" i="9"/>
  <c r="F12" i="9"/>
  <c r="E12" i="9"/>
  <c r="D12" i="9"/>
  <c r="C12" i="9"/>
  <c r="B12" i="9"/>
  <c r="I11" i="9"/>
  <c r="H11" i="9"/>
  <c r="G11" i="9"/>
  <c r="F11" i="9"/>
  <c r="E11" i="9"/>
  <c r="D11" i="9"/>
  <c r="C11" i="9"/>
  <c r="B11" i="9"/>
  <c r="I10" i="9"/>
  <c r="H10" i="9"/>
  <c r="G10" i="9"/>
  <c r="F10" i="9"/>
  <c r="E10" i="9"/>
  <c r="D10" i="9"/>
  <c r="C10" i="9"/>
  <c r="B10" i="9"/>
  <c r="I9" i="9"/>
  <c r="H9" i="9"/>
  <c r="G9" i="9"/>
  <c r="F9" i="9"/>
  <c r="E9" i="9"/>
  <c r="D9" i="9"/>
  <c r="C9" i="9"/>
  <c r="B9" i="9"/>
  <c r="I7" i="9"/>
  <c r="H7" i="9"/>
  <c r="G7" i="9"/>
  <c r="F7" i="9"/>
  <c r="E7" i="9"/>
  <c r="D7" i="9"/>
  <c r="C7" i="9"/>
  <c r="B7" i="9"/>
  <c r="I6" i="9"/>
  <c r="H6" i="9"/>
  <c r="G6" i="9"/>
  <c r="F6" i="9"/>
  <c r="E6" i="9"/>
  <c r="D6" i="9"/>
  <c r="C6" i="9"/>
  <c r="B6" i="9"/>
  <c r="I5" i="9"/>
  <c r="H5" i="9"/>
  <c r="G5" i="9"/>
  <c r="F5" i="9"/>
  <c r="E5" i="9"/>
  <c r="D5" i="9"/>
  <c r="C5" i="9"/>
  <c r="B5" i="9"/>
  <c r="I4" i="9"/>
  <c r="H4" i="9"/>
  <c r="G4" i="9"/>
  <c r="F4" i="9"/>
  <c r="E4" i="9"/>
  <c r="D4" i="9"/>
  <c r="C4" i="9"/>
  <c r="B4" i="9"/>
  <c r="I3" i="9"/>
  <c r="H3" i="9"/>
  <c r="G3" i="9"/>
  <c r="F3" i="9"/>
  <c r="E3" i="9"/>
  <c r="D3" i="9"/>
  <c r="C3" i="9"/>
  <c r="B3" i="9"/>
  <c r="I7" i="7"/>
  <c r="H7" i="7"/>
  <c r="G7" i="7"/>
  <c r="F7" i="7"/>
  <c r="E7" i="7"/>
  <c r="D7" i="7"/>
  <c r="C7" i="7"/>
  <c r="B7" i="7"/>
  <c r="I6" i="7"/>
  <c r="H6" i="7"/>
  <c r="G6" i="7"/>
  <c r="F6" i="7"/>
  <c r="E6" i="7"/>
  <c r="D6" i="7"/>
  <c r="C6" i="7"/>
  <c r="B6" i="7"/>
  <c r="I5" i="7"/>
  <c r="H5" i="7"/>
  <c r="G5" i="7"/>
  <c r="F5" i="7"/>
  <c r="E5" i="7"/>
  <c r="D5" i="7"/>
  <c r="C5" i="7"/>
  <c r="B5" i="7"/>
  <c r="I4" i="7"/>
  <c r="H4" i="7"/>
  <c r="G4" i="7"/>
  <c r="F4" i="7"/>
  <c r="E4" i="7"/>
  <c r="D4" i="7"/>
  <c r="C4" i="7"/>
  <c r="B4" i="7"/>
</calcChain>
</file>

<file path=xl/sharedStrings.xml><?xml version="1.0" encoding="utf-8"?>
<sst xmlns="http://schemas.openxmlformats.org/spreadsheetml/2006/main" count="112" uniqueCount="30">
  <si>
    <t>순</t>
  </si>
  <si>
    <t>지구</t>
  </si>
  <si>
    <t>교구</t>
  </si>
  <si>
    <t>교회</t>
  </si>
  <si>
    <t>이름</t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</si>
  <si>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</si>
  <si>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</si>
  <si>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</si>
  <si>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</si>
  <si>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</si>
  <si>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</si>
  <si>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</si>
  <si>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</si>
  <si>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주체 정보</t>
  </si>
  <si>
    <t>대상 정보</t>
  </si>
  <si>
    <t>삼위기대</t>
    <phoneticPr fontId="2" type="noConversion"/>
  </si>
  <si>
    <t>상대지구</t>
    <phoneticPr fontId="2" type="noConversion"/>
  </si>
  <si>
    <t>상대교구</t>
    <phoneticPr fontId="2" type="noConversion"/>
  </si>
  <si>
    <t>상대교회</t>
    <phoneticPr fontId="2" type="noConversion"/>
  </si>
  <si>
    <t>주체국적</t>
    <phoneticPr fontId="2" type="noConversion"/>
  </si>
  <si>
    <t>대상국적</t>
    <phoneticPr fontId="2" type="noConversion"/>
  </si>
  <si>
    <t>한국</t>
    <phoneticPr fontId="2" type="noConversion"/>
  </si>
  <si>
    <t>일본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</si>
  <si>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</si>
  <si>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</si>
  <si>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</si>
  <si>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</si>
  <si>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이름</t>
    <phoneticPr fontId="2" type="noConversion"/>
  </si>
  <si>
    <t>2020 특별축복 삼위기대 명단(1세가정)</t>
    <phoneticPr fontId="2" type="noConversion"/>
  </si>
  <si>
    <t>2020 특별축복 삼위기대 명단(2세가정)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</si>
</sst>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맑은 고딕"/>
      <family val="2"/>
      <charset val="129"/>
      <scheme val="minor"/>
    </font>
    <font>
      <b/>
      <sz val="11"/>
      <color theme="1"/>
      <name val="Nanum Gothic"/>
    </font>
    <font>
      <sz val="8"/>
      <name val="맑은 고딕"/>
      <family val="2"/>
      <charset val="129"/>
      <scheme val="minor"/>
    </font>
    <font>
      <b/>
      <sz val="11"/>
      <color rgb="FFFFFFFF"/>
      <name val="Nanum Gothic"/>
    </font>
    <font>
      <sz val="11"/>
      <color rgb="FFFFFFFF"/>
      <name val="Nanum Gothic"/>
    </font>
    <font>
      <sz val="10"/>
      <color theme="1"/>
      <name val="Nanum Gothic"/>
    </font>
    <font>
      <sz val="11"/>
      <color theme="1"/>
      <name val="맑은 고딕"/>
      <family val="2"/>
      <charset val="129"/>
      <scheme val="minor"/>
    </font>
    <font>
      <sz val="10"/>
      <color rgb="FF000000"/>
      <name val="Arial"/>
      <family val="2"/>
    </font>
    <font>
      <sz val="10"/>
      <color theme="1"/>
      <name val="Nanum Gothic"/>
      <family val="2"/>
    </font>
    <font>
      <sz val="10"/>
      <color rgb="FF000000"/>
      <name val="Nanum Gothic"/>
      <family val="2"/>
    </font>
    <font>
      <sz val="11"/>
      <color rgb="FFFFFFFF"/>
      <name val="맑은 고딕"/>
      <family val="3"/>
      <charset val="129"/>
    </font>
    <font>
      <sz val="10"/>
      <color rgb="FF000000"/>
      <name val="Nanum Gothic"/>
    </font>
    <font>
      <sz val="10"/>
      <color theme="1"/>
      <name val="맑은 고딕"/>
      <family val="2"/>
      <charset val="129"/>
      <scheme val="minor"/>
    </font>
    <font>
      <sz val="10"/>
      <color theme="1"/>
      <name val="Nanum Gothic"/>
      <family val="2"/>
      <charset val="129"/>
    </font>
    <font>
      <sz val="14"/>
      <color theme="0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ajor"/>
    </font>
  </fonts>
  <fills count="18">
    <fill>
      <patternFill patternType="none"/>
    </fill>
    <fill>
      <patternFill patternType="gray125"/>
    </fill>
    <fill>
      <patternFill patternType="solid">
        <fgColor rgb="FFCFF09E"/>
        <bgColor rgb="FFCFF09E"/>
      </patternFill>
    </fill>
    <fill>
      <patternFill patternType="solid">
        <fgColor rgb="FF3B8686"/>
        <bgColor rgb="FF3B8686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59999389629810485"/>
        <bgColor rgb="FFF3F3F3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F3F3F3"/>
      </patternFill>
    </fill>
    <fill>
      <patternFill patternType="solid">
        <fgColor rgb="FFFFB988"/>
        <bgColor rgb="FFFFB988"/>
      </patternFill>
    </fill>
    <fill>
      <patternFill patternType="solid">
        <fgColor theme="5" tint="0.59999389629810485"/>
        <bgColor rgb="FFBE8594"/>
      </patternFill>
    </fill>
    <fill>
      <patternFill patternType="solid">
        <fgColor theme="8" tint="0.59999389629810485"/>
        <bgColor rgb="FFFFB988"/>
      </patternFill>
    </fill>
    <fill>
      <patternFill patternType="solid">
        <fgColor theme="8" tint="0.59999389629810485"/>
        <bgColor rgb="FFBE8594"/>
      </patternFill>
    </fill>
    <fill>
      <patternFill patternType="solid">
        <fgColor theme="5" tint="0.59999389629810485"/>
        <bgColor rgb="FFFF8E89"/>
      </patternFill>
    </fill>
    <fill>
      <patternFill patternType="solid">
        <fgColor rgb="FF0070C0"/>
        <bgColor rgb="FF0B486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rgb="FFFFFFFF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F3F3F3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/>
  </cellStyleXfs>
  <cellXfs count="83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49" fontId="8" fillId="7" borderId="3" xfId="0" applyNumberFormat="1" applyFont="1" applyFill="1" applyBorder="1" applyAlignment="1">
      <alignment horizontal="center" vertical="center"/>
    </xf>
    <xf numFmtId="49" fontId="8" fillId="7" borderId="3" xfId="0" applyNumberFormat="1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/>
    </xf>
    <xf numFmtId="49" fontId="8" fillId="6" borderId="3" xfId="0" applyNumberFormat="1" applyFont="1" applyFill="1" applyBorder="1" applyAlignment="1">
      <alignment horizontal="center" vertical="center" wrapText="1"/>
    </xf>
    <xf numFmtId="49" fontId="8" fillId="6" borderId="4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0" fillId="3" borderId="0" xfId="0" applyNumberFormat="1" applyFont="1" applyFill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5" fillId="7" borderId="3" xfId="0" applyFont="1" applyFill="1" applyBorder="1" applyAlignment="1">
      <alignment horizontal="center" vertical="center" wrapText="1"/>
    </xf>
    <xf numFmtId="49" fontId="5" fillId="7" borderId="4" xfId="0" applyNumberFormat="1" applyFont="1" applyFill="1" applyBorder="1" applyAlignment="1">
      <alignment horizontal="center" vertical="center" wrapText="1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7" borderId="7" xfId="0" applyNumberFormat="1" applyFont="1" applyFill="1" applyBorder="1" applyAlignment="1">
      <alignment horizontal="center" vertical="center" wrapText="1"/>
    </xf>
    <xf numFmtId="49" fontId="5" fillId="6" borderId="7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49" fontId="11" fillId="6" borderId="0" xfId="0" applyNumberFormat="1" applyFont="1" applyFill="1" applyAlignment="1">
      <alignment horizontal="center" vertical="center"/>
    </xf>
    <xf numFmtId="0" fontId="12" fillId="14" borderId="5" xfId="0" applyFont="1" applyFill="1" applyBorder="1" applyAlignment="1">
      <alignment horizontal="center" vertical="center"/>
    </xf>
    <xf numFmtId="14" fontId="5" fillId="7" borderId="3" xfId="0" applyNumberFormat="1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wrapText="1"/>
    </xf>
    <xf numFmtId="49" fontId="5" fillId="15" borderId="3" xfId="0" applyNumberFormat="1" applyFont="1" applyFill="1" applyBorder="1" applyAlignment="1">
      <alignment horizontal="center" vertical="center"/>
    </xf>
    <xf numFmtId="49" fontId="5" fillId="15" borderId="3" xfId="0" applyNumberFormat="1" applyFont="1" applyFill="1" applyBorder="1" applyAlignment="1">
      <alignment horizontal="center" vertical="center" wrapText="1"/>
    </xf>
    <xf numFmtId="49" fontId="5" fillId="15" borderId="4" xfId="0" applyNumberFormat="1" applyFont="1" applyFill="1" applyBorder="1" applyAlignment="1">
      <alignment horizontal="center" vertical="center" wrapText="1"/>
    </xf>
    <xf numFmtId="49" fontId="5" fillId="15" borderId="7" xfId="0" applyNumberFormat="1" applyFont="1" applyFill="1" applyBorder="1" applyAlignment="1">
      <alignment horizontal="center" vertical="center" wrapText="1"/>
    </xf>
    <xf numFmtId="0" fontId="12" fillId="16" borderId="5" xfId="0" applyFont="1" applyFill="1" applyBorder="1" applyAlignment="1">
      <alignment horizontal="center" vertical="center"/>
    </xf>
    <xf numFmtId="49" fontId="5" fillId="17" borderId="3" xfId="0" applyNumberFormat="1" applyFont="1" applyFill="1" applyBorder="1" applyAlignment="1">
      <alignment horizontal="center" vertical="center"/>
    </xf>
    <xf numFmtId="49" fontId="5" fillId="17" borderId="3" xfId="0" applyNumberFormat="1" applyFont="1" applyFill="1" applyBorder="1" applyAlignment="1">
      <alignment horizontal="center" vertical="center" wrapText="1"/>
    </xf>
    <xf numFmtId="49" fontId="5" fillId="17" borderId="4" xfId="0" applyNumberFormat="1" applyFont="1" applyFill="1" applyBorder="1" applyAlignment="1">
      <alignment horizontal="center" vertical="center" wrapText="1"/>
    </xf>
    <xf numFmtId="49" fontId="5" fillId="17" borderId="7" xfId="0" applyNumberFormat="1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center" vertical="center"/>
    </xf>
    <xf numFmtId="49" fontId="15" fillId="10" borderId="10" xfId="0" applyNumberFormat="1" applyFont="1" applyFill="1" applyBorder="1" applyAlignment="1">
      <alignment horizontal="center" vertical="center"/>
    </xf>
    <xf numFmtId="49" fontId="15" fillId="11" borderId="10" xfId="0" applyNumberFormat="1" applyFont="1" applyFill="1" applyBorder="1" applyAlignment="1">
      <alignment horizontal="center" vertical="center"/>
    </xf>
    <xf numFmtId="0" fontId="15" fillId="11" borderId="10" xfId="0" applyFont="1" applyFill="1" applyBorder="1" applyAlignment="1">
      <alignment horizontal="center" vertical="center"/>
    </xf>
    <xf numFmtId="0" fontId="15" fillId="11" borderId="10" xfId="0" applyFont="1" applyFill="1" applyBorder="1" applyAlignment="1">
      <alignment horizontal="center" vertical="center" wrapText="1"/>
    </xf>
    <xf numFmtId="49" fontId="15" fillId="9" borderId="10" xfId="0" applyNumberFormat="1" applyFont="1" applyFill="1" applyBorder="1" applyAlignment="1">
      <alignment horizontal="center" vertical="center"/>
    </xf>
    <xf numFmtId="49" fontId="15" fillId="12" borderId="10" xfId="0" applyNumberFormat="1" applyFont="1" applyFill="1" applyBorder="1" applyAlignment="1">
      <alignment horizontal="center" vertical="center"/>
    </xf>
    <xf numFmtId="49" fontId="15" fillId="12" borderId="14" xfId="0" applyNumberFormat="1" applyFont="1" applyFill="1" applyBorder="1" applyAlignment="1">
      <alignment horizontal="center" vertical="center" wrapText="1"/>
    </xf>
    <xf numFmtId="49" fontId="9" fillId="6" borderId="0" xfId="0" applyNumberFormat="1" applyFont="1" applyFill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 wrapText="1"/>
    </xf>
    <xf numFmtId="49" fontId="5" fillId="7" borderId="2" xfId="0" applyNumberFormat="1" applyFont="1" applyFill="1" applyBorder="1" applyAlignment="1">
      <alignment horizontal="center" vertical="center"/>
    </xf>
    <xf numFmtId="0" fontId="12" fillId="17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49" fontId="8" fillId="4" borderId="8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/>
    </xf>
    <xf numFmtId="49" fontId="15" fillId="11" borderId="15" xfId="0" applyNumberFormat="1" applyFont="1" applyFill="1" applyBorder="1" applyAlignment="1">
      <alignment horizontal="center" vertical="center"/>
    </xf>
    <xf numFmtId="49" fontId="15" fillId="11" borderId="16" xfId="0" applyNumberFormat="1" applyFont="1" applyFill="1" applyBorder="1" applyAlignment="1">
      <alignment horizontal="center" vertical="center"/>
    </xf>
    <xf numFmtId="49" fontId="15" fillId="11" borderId="17" xfId="0" applyNumberFormat="1" applyFont="1" applyFill="1" applyBorder="1" applyAlignment="1">
      <alignment horizontal="center" vertical="center"/>
    </xf>
    <xf numFmtId="49" fontId="15" fillId="12" borderId="15" xfId="0" applyNumberFormat="1" applyFont="1" applyFill="1" applyBorder="1" applyAlignment="1">
      <alignment horizontal="center" vertical="center"/>
    </xf>
    <xf numFmtId="49" fontId="15" fillId="12" borderId="16" xfId="0" applyNumberFormat="1" applyFont="1" applyFill="1" applyBorder="1" applyAlignment="1">
      <alignment horizontal="center" vertical="center"/>
    </xf>
    <xf numFmtId="49" fontId="15" fillId="12" borderId="9" xfId="0" applyNumberFormat="1" applyFont="1" applyFill="1" applyBorder="1" applyAlignment="1">
      <alignment horizontal="center" vertical="center"/>
    </xf>
    <xf numFmtId="49" fontId="14" fillId="13" borderId="20" xfId="0" applyNumberFormat="1" applyFont="1" applyFill="1" applyBorder="1" applyAlignment="1">
      <alignment horizontal="center" vertical="center"/>
    </xf>
    <xf numFmtId="49" fontId="14" fillId="13" borderId="18" xfId="0" applyNumberFormat="1" applyFont="1" applyFill="1" applyBorder="1" applyAlignment="1">
      <alignment horizontal="center" vertical="center"/>
    </xf>
    <xf numFmtId="49" fontId="15" fillId="8" borderId="11" xfId="0" applyNumberFormat="1" applyFont="1" applyFill="1" applyBorder="1" applyAlignment="1">
      <alignment horizontal="center" vertical="center"/>
    </xf>
    <xf numFmtId="49" fontId="15" fillId="8" borderId="12" xfId="0" applyNumberFormat="1" applyFont="1" applyFill="1" applyBorder="1" applyAlignment="1">
      <alignment horizontal="center" vertical="center"/>
    </xf>
    <xf numFmtId="49" fontId="5" fillId="6" borderId="13" xfId="0" applyNumberFormat="1" applyFont="1" applyFill="1" applyBorder="1" applyAlignment="1">
      <alignment horizontal="center" vertical="center"/>
    </xf>
    <xf numFmtId="49" fontId="8" fillId="6" borderId="6" xfId="0" applyNumberFormat="1" applyFont="1" applyFill="1" applyBorder="1" applyAlignment="1">
      <alignment horizontal="center" vertical="center"/>
    </xf>
    <xf numFmtId="49" fontId="5" fillId="15" borderId="8" xfId="0" applyNumberFormat="1" applyFont="1" applyFill="1" applyBorder="1" applyAlignment="1">
      <alignment horizontal="center" vertical="center"/>
    </xf>
    <xf numFmtId="49" fontId="5" fillId="15" borderId="2" xfId="0" applyNumberFormat="1" applyFont="1" applyFill="1" applyBorder="1" applyAlignment="1">
      <alignment horizontal="center" vertical="center"/>
    </xf>
    <xf numFmtId="49" fontId="5" fillId="15" borderId="6" xfId="0" applyNumberFormat="1" applyFont="1" applyFill="1" applyBorder="1" applyAlignment="1">
      <alignment horizontal="center" vertical="center"/>
    </xf>
    <xf numFmtId="49" fontId="14" fillId="13" borderId="19" xfId="0" applyNumberFormat="1" applyFont="1" applyFill="1" applyBorder="1" applyAlignment="1">
      <alignment horizontal="center" vertical="center"/>
    </xf>
    <xf numFmtId="49" fontId="14" fillId="13" borderId="0" xfId="0" applyNumberFormat="1" applyFont="1" applyFill="1" applyBorder="1" applyAlignment="1">
      <alignment horizontal="center" vertical="center"/>
    </xf>
    <xf numFmtId="49" fontId="5" fillId="6" borderId="8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6" xfId="0" applyNumberFormat="1" applyFont="1" applyFill="1" applyBorder="1" applyAlignment="1">
      <alignment horizontal="center" vertical="center"/>
    </xf>
    <xf numFmtId="49" fontId="13" fillId="15" borderId="8" xfId="0" applyNumberFormat="1" applyFont="1" applyFill="1" applyBorder="1" applyAlignment="1">
      <alignment horizontal="center" vertical="center"/>
    </xf>
    <xf numFmtId="49" fontId="5" fillId="7" borderId="8" xfId="0" applyNumberFormat="1" applyFont="1" applyFill="1" applyBorder="1" applyAlignment="1">
      <alignment horizontal="center" vertical="center"/>
    </xf>
    <xf numFmtId="49" fontId="5" fillId="7" borderId="2" xfId="0" applyNumberFormat="1" applyFont="1" applyFill="1" applyBorder="1" applyAlignment="1">
      <alignment horizontal="center" vertical="center"/>
    </xf>
    <xf numFmtId="49" fontId="5" fillId="7" borderId="6" xfId="0" applyNumberFormat="1" applyFont="1" applyFill="1" applyBorder="1" applyAlignment="1">
      <alignment horizontal="center" vertical="center"/>
    </xf>
  </cellXfs>
  <cellStyles count="3">
    <cellStyle name="표준" xfId="0" builtinId="0"/>
    <cellStyle name="표준 2" xfId="2" xr:uid="{3C22CF73-33C2-4772-BF14-2105E3A92681}"/>
    <cellStyle name="표준 3" xfId="1" xr:uid="{459E92CF-018C-4316-8834-A0799B015331}"/>
  </cellStyles>
  <dxfs count="19"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CCCCCC"/>
          <bgColor rgb="FFCCCCCC"/>
        </patternFill>
      </fill>
    </dxf>
    <dxf>
      <font>
        <color rgb="FFFFFFFF"/>
      </font>
      <fill>
        <patternFill patternType="solid">
          <fgColor rgb="FF3C78D8"/>
          <bgColor rgb="FF3C78D8"/>
        </patternFill>
      </fill>
    </dxf>
    <dxf>
      <font>
        <color rgb="FF000000"/>
      </font>
      <fill>
        <patternFill patternType="solid">
          <fgColor rgb="FF9FC5E8"/>
          <bgColor rgb="FF9FC5E8"/>
        </patternFill>
      </fill>
    </dxf>
    <dxf>
      <font>
        <b/>
        <color rgb="FFFFFFFF"/>
      </font>
      <fill>
        <patternFill patternType="solid">
          <fgColor rgb="FFCC0000"/>
          <bgColor rgb="FFCC0000"/>
        </patternFill>
      </fill>
    </dxf>
    <dxf>
      <font>
        <b/>
        <color rgb="FFFFFFFF"/>
      </font>
      <fill>
        <patternFill patternType="solid">
          <fgColor rgb="FF674EA7"/>
          <bgColor rgb="FF674EA7"/>
        </patternFill>
      </fill>
    </dxf>
    <dxf>
      <font>
        <b/>
      </font>
      <fill>
        <patternFill patternType="solid">
          <fgColor rgb="FF8E7CC3"/>
          <bgColor rgb="FF8E7CC3"/>
        </patternFill>
      </fill>
    </dxf>
    <dxf>
      <font>
        <b/>
      </font>
      <fill>
        <patternFill patternType="solid">
          <fgColor rgb="FFB4A7D6"/>
          <bgColor rgb="FFB4A7D6"/>
        </patternFill>
      </fill>
    </dxf>
    <dxf>
      <font>
        <b/>
        <color rgb="FF000000"/>
      </font>
      <fill>
        <patternFill patternType="solid">
          <fgColor rgb="FFD9D2E9"/>
          <bgColor rgb="FFD9D2E9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CCCCCC"/>
          <bgColor rgb="FFCC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8B2D-AC11-4A23-98A3-3732D6496F8E}">
  <sheetPr>
    <pageSetUpPr fitToPage="1"/>
  </sheetPr>
  <dimension ref="A1:J7"/>
  <sheetViews>
    <sheetView tabSelected="1" workbookViewId="0">
      <selection activeCell="D28" sqref="D28"/>
    </sheetView>
  </sheetViews>
  <sheetFormatPr defaultRowHeight="16.5"/>
  <cols>
    <col min="1" max="1" width="8.375" customWidth="1"/>
    <col min="5" max="5" width="11.5" customWidth="1"/>
    <col min="9" max="9" width="21" customWidth="1"/>
    <col min="10" max="10" width="16.625" customWidth="1"/>
  </cols>
  <sheetData>
    <row r="1" spans="1:10" s="9" customFormat="1" ht="31.5" customHeight="1" thickBot="1">
      <c r="A1" s="65" t="s">
        <v>28</v>
      </c>
      <c r="B1" s="66"/>
      <c r="C1" s="66"/>
      <c r="D1" s="66"/>
      <c r="E1" s="66"/>
      <c r="F1" s="66"/>
      <c r="G1" s="66"/>
      <c r="H1" s="66"/>
      <c r="I1" s="66"/>
    </row>
    <row r="2" spans="1:10" ht="19.5">
      <c r="A2" s="67" t="s">
        <v>15</v>
      </c>
      <c r="B2" s="59" t="s">
        <v>13</v>
      </c>
      <c r="C2" s="60"/>
      <c r="D2" s="60"/>
      <c r="E2" s="61"/>
      <c r="F2" s="62" t="s">
        <v>14</v>
      </c>
      <c r="G2" s="63"/>
      <c r="H2" s="63"/>
      <c r="I2" s="64"/>
    </row>
    <row r="3" spans="1:10" ht="20.25" thickBot="1">
      <c r="A3" s="68"/>
      <c r="B3" s="45" t="s">
        <v>1</v>
      </c>
      <c r="C3" s="46" t="s">
        <v>2</v>
      </c>
      <c r="D3" s="47" t="s">
        <v>3</v>
      </c>
      <c r="E3" s="48" t="s">
        <v>4</v>
      </c>
      <c r="F3" s="49" t="s">
        <v>1</v>
      </c>
      <c r="G3" s="50" t="s">
        <v>2</v>
      </c>
      <c r="H3" s="50" t="s">
        <v>3</v>
      </c>
      <c r="I3" s="51" t="s">
        <v>4</v>
      </c>
    </row>
    <row r="4" spans="1:10" ht="20.25" customHeight="1">
      <c r="A4" s="69" t="s">
        <v>5</v>
      </c>
      <c r="B4" s="52" t="str">
        <f ca="1">IFERROR(__xludf.DUMMYFUNCTION("ifna(query({importrange(""1j7R1IVnvL85XxO6vXt_L2ClQo526KJsR9Jo_wjbXH_Q"",""미혼1세!$B$6:$AC"");importrange(""1cuj9md0u9WdNX_pzfVob5LXbMO8YWudOn_rxjHMfjEI"",""미혼1세!$B$6:$AC"");importrange(""1obDlnWbbm6EGA-gNo5gYyXGtTdRhr9cJEPLvyGY2uyk"",""미혼1세!$B$6:$AC"");imp"&amp;"ortrange(""1dIU9sLqQefvDyWpu3foviv1ox9n3gYL3WVCnA7ogREg"",""미혼1세!$B$6:$AC"");importrange(""108K407aytRLw1HUF-WpZgB10nDt5kAmmnWZe2njWN4k"",""미혼1세!$B$6:$AC"")}, ""SELECT * WHERE Col3 &lt;&gt; ''""),""입력대기"")"),"1지구")</f>
        <v>1지구</v>
      </c>
      <c r="C4" s="16" t="str">
        <f ca="1">IFERROR(__xludf.DUMMYFUNCTION("""COMPUTED_VALUE"""),"서울북부")</f>
        <v>서울북부</v>
      </c>
      <c r="D4" s="17" t="str">
        <f ca="1">IFERROR(__xludf.DUMMYFUNCTION("""COMPUTED_VALUE"""),"노원")</f>
        <v>노원</v>
      </c>
      <c r="E4" s="17" t="str">
        <f ca="1">IFERROR(__xludf.DUMMYFUNCTION("""COMPUTED_VALUE"""),"김종선")</f>
        <v>김종선</v>
      </c>
      <c r="F4" s="18" t="str">
        <f ca="1">IFERROR(__xludf.DUMMYFUNCTION("""COMPUTED_VALUE"""),"해외")</f>
        <v>해외</v>
      </c>
      <c r="G4" s="17" t="str">
        <f ca="1">IFERROR(__xludf.DUMMYFUNCTION("""COMPUTED_VALUE"""),"해외")</f>
        <v>해외</v>
      </c>
      <c r="H4" s="17" t="str">
        <f ca="1">IFERROR(__xludf.DUMMYFUNCTION("""COMPUTED_VALUE"""),"일본")</f>
        <v>일본</v>
      </c>
      <c r="I4" s="17" t="str">
        <f ca="1">IFERROR(__xludf.DUMMYFUNCTION("""COMPUTED_VALUE"""),"안노 에리")</f>
        <v>안노 에리</v>
      </c>
    </row>
    <row r="5" spans="1:10" ht="20.25" customHeight="1">
      <c r="A5" s="70"/>
      <c r="B5" s="13" t="str">
        <f ca="1">IFERROR(__xludf.DUMMYFUNCTION("""COMPUTED_VALUE"""),"1지구")</f>
        <v>1지구</v>
      </c>
      <c r="C5" s="13" t="str">
        <f ca="1">IFERROR(__xludf.DUMMYFUNCTION("""COMPUTED_VALUE"""),"서울북부")</f>
        <v>서울북부</v>
      </c>
      <c r="D5" s="14" t="str">
        <f ca="1">IFERROR(__xludf.DUMMYFUNCTION("""COMPUTED_VALUE"""),"노원")</f>
        <v>노원</v>
      </c>
      <c r="E5" s="14" t="str">
        <f ca="1">IFERROR(__xludf.DUMMYFUNCTION("""COMPUTED_VALUE"""),"전진규")</f>
        <v>전진규</v>
      </c>
      <c r="F5" s="15" t="str">
        <f ca="1">IFERROR(__xludf.DUMMYFUNCTION("""COMPUTED_VALUE"""),"해외")</f>
        <v>해외</v>
      </c>
      <c r="G5" s="14" t="str">
        <f ca="1">IFERROR(__xludf.DUMMYFUNCTION("""COMPUTED_VALUE"""),"해외")</f>
        <v>해외</v>
      </c>
      <c r="H5" s="14" t="str">
        <f ca="1">IFERROR(__xludf.DUMMYFUNCTION("""COMPUTED_VALUE"""),"일본")</f>
        <v>일본</v>
      </c>
      <c r="I5" s="14" t="str">
        <f ca="1">IFERROR(__xludf.DUMMYFUNCTION("""COMPUTED_VALUE"""),"마츠다나츠미")</f>
        <v>마츠다나츠미</v>
      </c>
    </row>
    <row r="6" spans="1:10" ht="20.25" customHeight="1">
      <c r="A6" s="57" t="s">
        <v>6</v>
      </c>
      <c r="B6" s="10" t="str">
        <f ca="1">IFERROR(__xludf.DUMMYFUNCTION("""COMPUTED_VALUE"""),"2지구")</f>
        <v>2지구</v>
      </c>
      <c r="C6" s="10" t="str">
        <f ca="1">IFERROR(__xludf.DUMMYFUNCTION("""COMPUTED_VALUE"""),"경기남부")</f>
        <v>경기남부</v>
      </c>
      <c r="D6" s="11" t="str">
        <f ca="1">IFERROR(__xludf.DUMMYFUNCTION("""COMPUTED_VALUE"""),"분당")</f>
        <v>분당</v>
      </c>
      <c r="E6" s="11" t="str">
        <f ca="1">IFERROR(__xludf.DUMMYFUNCTION("""COMPUTED_VALUE"""),"이창모")</f>
        <v>이창모</v>
      </c>
      <c r="F6" s="12" t="str">
        <f ca="1">IFERROR(__xludf.DUMMYFUNCTION("""COMPUTED_VALUE"""),"2지구")</f>
        <v>2지구</v>
      </c>
      <c r="G6" s="11" t="str">
        <f ca="1">IFERROR(__xludf.DUMMYFUNCTION("""COMPUTED_VALUE"""),"경기남부")</f>
        <v>경기남부</v>
      </c>
      <c r="H6" s="11" t="str">
        <f ca="1">IFERROR(__xludf.DUMMYFUNCTION("""COMPUTED_VALUE"""),"분당")</f>
        <v>분당</v>
      </c>
      <c r="I6" s="11" t="str">
        <f ca="1">IFERROR(__xludf.DUMMYFUNCTION("""COMPUTED_VALUE"""),"박연준")</f>
        <v>박연준</v>
      </c>
      <c r="J6" s="23"/>
    </row>
    <row r="7" spans="1:10" ht="20.25" customHeight="1">
      <c r="A7" s="58"/>
      <c r="B7" s="10" t="str">
        <f ca="1">IFERROR(__xludf.DUMMYFUNCTION("""COMPUTED_VALUE"""),"3지구")</f>
        <v>3지구</v>
      </c>
      <c r="C7" s="10" t="str">
        <f ca="1">IFERROR(__xludf.DUMMYFUNCTION("""COMPUTED_VALUE"""),"충북")</f>
        <v>충북</v>
      </c>
      <c r="D7" s="11" t="str">
        <f ca="1">IFERROR(__xludf.DUMMYFUNCTION("""COMPUTED_VALUE"""),"청주")</f>
        <v>청주</v>
      </c>
      <c r="E7" s="11" t="str">
        <f ca="1">IFERROR(__xludf.DUMMYFUNCTION("""COMPUTED_VALUE"""),"이권철")</f>
        <v>이권철</v>
      </c>
      <c r="F7" s="12" t="str">
        <f ca="1">IFERROR(__xludf.DUMMYFUNCTION("""COMPUTED_VALUE"""),"3지구")</f>
        <v>3지구</v>
      </c>
      <c r="G7" s="11" t="str">
        <f ca="1">IFERROR(__xludf.DUMMYFUNCTION("""COMPUTED_VALUE"""),"충북")</f>
        <v>충북</v>
      </c>
      <c r="H7" s="11" t="str">
        <f ca="1">IFERROR(__xludf.DUMMYFUNCTION("""COMPUTED_VALUE"""),"청주")</f>
        <v>청주</v>
      </c>
      <c r="I7" s="11" t="str">
        <f ca="1">IFERROR(__xludf.DUMMYFUNCTION("""COMPUTED_VALUE"""),"김영주")</f>
        <v>김영주</v>
      </c>
    </row>
  </sheetData>
  <mergeCells count="6">
    <mergeCell ref="A6:A7"/>
    <mergeCell ref="B2:E2"/>
    <mergeCell ref="F2:I2"/>
    <mergeCell ref="A1:I1"/>
    <mergeCell ref="A2:A3"/>
    <mergeCell ref="A4:A5"/>
  </mergeCells>
  <phoneticPr fontId="2" type="noConversion"/>
  <conditionalFormatting sqref="A4:I4 B5:I5 B7:I7 A6:I6">
    <cfRule type="cellIs" dxfId="18" priority="8" operator="equal">
      <formula>"자동"</formula>
    </cfRule>
  </conditionalFormatting>
  <conditionalFormatting sqref="A4:I4 B5:I5 B7:I7 A6:I6">
    <cfRule type="cellIs" dxfId="17" priority="9" operator="equal">
      <formula>"X"</formula>
    </cfRule>
  </conditionalFormatting>
  <conditionalFormatting sqref="A4:I4 B5:I5 B7:I7 A6:I6">
    <cfRule type="cellIs" dxfId="16" priority="10" operator="equal">
      <formula>"O"</formula>
    </cfRule>
  </conditionalFormatting>
  <conditionalFormatting sqref="H4:H5">
    <cfRule type="cellIs" dxfId="15" priority="1" operator="equal">
      <formula>"교회진행중"</formula>
    </cfRule>
  </conditionalFormatting>
  <conditionalFormatting sqref="H4:H5">
    <cfRule type="cellIs" dxfId="14" priority="2" operator="equal">
      <formula>"교구심사중"</formula>
    </cfRule>
  </conditionalFormatting>
  <conditionalFormatting sqref="H4:H5">
    <cfRule type="cellIs" dxfId="13" priority="3" operator="equal">
      <formula>"지구심사중"</formula>
    </cfRule>
  </conditionalFormatting>
  <conditionalFormatting sqref="H4:H5">
    <cfRule type="cellIs" dxfId="12" priority="4" operator="equal">
      <formula>"가정국심사중"</formula>
    </cfRule>
  </conditionalFormatting>
  <conditionalFormatting sqref="H4:H5">
    <cfRule type="cellIs" dxfId="11" priority="5" operator="equal">
      <formula>"예비후보"</formula>
    </cfRule>
  </conditionalFormatting>
  <conditionalFormatting sqref="H4:H5">
    <cfRule type="cellIs" dxfId="10" priority="6" operator="equal">
      <formula>"약혼진행중"</formula>
    </cfRule>
  </conditionalFormatting>
  <conditionalFormatting sqref="H4:H5">
    <cfRule type="cellIs" dxfId="9" priority="7" operator="equal">
      <formula>"약혼완료"</formula>
    </cfRule>
  </conditionalFormatting>
  <pageMargins left="0.7" right="0.7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991A3-01C6-463D-98B2-15CA81135ABD}">
  <sheetPr>
    <pageSetUpPr fitToPage="1"/>
  </sheetPr>
  <dimension ref="A1:K39"/>
  <sheetViews>
    <sheetView topLeftCell="A13" workbookViewId="0">
      <selection activeCell="L18" sqref="L18"/>
    </sheetView>
  </sheetViews>
  <sheetFormatPr defaultRowHeight="16.5"/>
  <cols>
    <col min="1" max="1" width="4.625" customWidth="1"/>
    <col min="2" max="2" width="6.875" customWidth="1"/>
    <col min="4" max="4" width="11.875" customWidth="1"/>
    <col min="5" max="5" width="11.125" customWidth="1"/>
    <col min="8" max="8" width="11.5" customWidth="1"/>
    <col min="9" max="9" width="14.5" customWidth="1"/>
    <col min="10" max="11" width="8.375" customWidth="1"/>
  </cols>
  <sheetData>
    <row r="1" spans="1:11" s="19" customFormat="1" ht="26.25" customHeight="1">
      <c r="A1" s="74" t="s">
        <v>29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1" t="s">
        <v>0</v>
      </c>
      <c r="B2" s="2" t="s">
        <v>1</v>
      </c>
      <c r="C2" s="3" t="s">
        <v>2</v>
      </c>
      <c r="D2" s="3" t="s">
        <v>3</v>
      </c>
      <c r="E2" s="53" t="s">
        <v>27</v>
      </c>
      <c r="F2" s="20" t="s">
        <v>16</v>
      </c>
      <c r="G2" s="21" t="s">
        <v>17</v>
      </c>
      <c r="H2" s="22" t="s">
        <v>18</v>
      </c>
      <c r="I2" s="4" t="s">
        <v>4</v>
      </c>
      <c r="J2" s="22" t="s">
        <v>19</v>
      </c>
      <c r="K2" s="22" t="s">
        <v>20</v>
      </c>
    </row>
    <row r="3" spans="1:11">
      <c r="A3" s="76" t="s">
        <v>5</v>
      </c>
      <c r="B3" s="30" t="str">
        <f ca="1">IFERROR(__xludf.DUMMYFUNCTION("ifna(query({importrange(""1j7R1IVnvL85XxO6vXt_L2ClQo526KJsR9Jo_wjbXH_Q"",""축복자녀(2,3세)!$B$6:$AC"");importrange(""1cuj9md0u9WdNX_pzfVob5LXbMO8YWudOn_rxjHMfjEI"",""축복자녀(2,3세)!$B$6:$AC"");importrange(""1obDlnWbbm6EGA-gNo5gYyXGtTdRhr9cJEPLvyGY2uyk"",""축복자녀(2,3"&amp;"세)!$B$6:$AC"");importrange(""1dIU9sLqQefvDyWpu3foviv1ox9n3gYL3WVCnA7ogREg"",""축복자녀(2,3세)!$B$6:$AC"");importrange(""108K407aytRLw1HUF-WpZgB10nDt5kAmmnWZe2njWN4k"",""축복자녀(2,3세)!$B$6:$AC"")}, ""SELECT * WHERE Col3 &lt;&gt; ''""),""입력대기"")"),"1지구")</f>
        <v>1지구</v>
      </c>
      <c r="C3" s="8" t="str">
        <f ca="1">IFERROR(__xludf.DUMMYFUNCTION("""COMPUTED_VALUE"""),"본부")</f>
        <v>본부</v>
      </c>
      <c r="D3" s="5" t="str">
        <f ca="1">IFERROR(__xludf.DUMMYFUNCTION("""COMPUTED_VALUE"""),"청년대학생")</f>
        <v>청년대학생</v>
      </c>
      <c r="E3" s="5" t="str">
        <f ca="1">IFERROR(__xludf.DUMMYFUNCTION("""COMPUTED_VALUE"""),"류효신")</f>
        <v>류효신</v>
      </c>
      <c r="F3" s="26" t="str">
        <f ca="1">IFERROR(__xludf.DUMMYFUNCTION("""COMPUTED_VALUE"""),"1지구")</f>
        <v>1지구</v>
      </c>
      <c r="G3" s="5" t="str">
        <f ca="1">IFERROR(__xludf.DUMMYFUNCTION("""COMPUTED_VALUE"""),"본부")</f>
        <v>본부</v>
      </c>
      <c r="H3" s="5" t="str">
        <f ca="1">IFERROR(__xludf.DUMMYFUNCTION("""COMPUTED_VALUE"""),"청년대학생")</f>
        <v>청년대학생</v>
      </c>
      <c r="I3" s="28" t="str">
        <f ca="1">IFERROR(__xludf.DUMMYFUNCTION("""COMPUTED_VALUE"""),"최가연")</f>
        <v>최가연</v>
      </c>
      <c r="J3" s="31" t="s">
        <v>21</v>
      </c>
      <c r="K3" s="31" t="s">
        <v>21</v>
      </c>
    </row>
    <row r="4" spans="1:11">
      <c r="A4" s="77"/>
      <c r="B4" s="7" t="str">
        <f ca="1">IFERROR(__xludf.DUMMYFUNCTION("""COMPUTED_VALUE"""),"1지구")</f>
        <v>1지구</v>
      </c>
      <c r="C4" s="7" t="str">
        <f ca="1">IFERROR(__xludf.DUMMYFUNCTION("""COMPUTED_VALUE"""),"서울북부")</f>
        <v>서울북부</v>
      </c>
      <c r="D4" s="6" t="str">
        <f ca="1">IFERROR(__xludf.DUMMYFUNCTION("""COMPUTED_VALUE"""),"성북")</f>
        <v>성북</v>
      </c>
      <c r="E4" s="32" t="str">
        <f ca="1">IFERROR(__xludf.DUMMYFUNCTION("""COMPUTED_VALUE"""),"백중오")</f>
        <v>백중오</v>
      </c>
      <c r="F4" s="25" t="str">
        <f ca="1">IFERROR(__xludf.DUMMYFUNCTION("""COMPUTED_VALUE"""),"해외")</f>
        <v>해외</v>
      </c>
      <c r="G4" s="6" t="str">
        <f ca="1">IFERROR(__xludf.DUMMYFUNCTION("""COMPUTED_VALUE"""),"해외")</f>
        <v>해외</v>
      </c>
      <c r="H4" s="6" t="str">
        <f ca="1">IFERROR(__xludf.DUMMYFUNCTION("""COMPUTED_VALUE"""),"일본")</f>
        <v>일본</v>
      </c>
      <c r="I4" s="27" t="str">
        <f ca="1">IFERROR(__xludf.DUMMYFUNCTION("""COMPUTED_VALUE"""),"카네다세이카")</f>
        <v>카네다세이카</v>
      </c>
      <c r="J4" s="31" t="s">
        <v>21</v>
      </c>
      <c r="K4" s="31" t="s">
        <v>22</v>
      </c>
    </row>
    <row r="5" spans="1:11">
      <c r="A5" s="78"/>
      <c r="B5" s="8" t="str">
        <f ca="1">IFERROR(__xludf.DUMMYFUNCTION("""COMPUTED_VALUE"""),"1지구")</f>
        <v>1지구</v>
      </c>
      <c r="C5" s="8" t="str">
        <f ca="1">IFERROR(__xludf.DUMMYFUNCTION("""COMPUTED_VALUE"""),"서울북부")</f>
        <v>서울북부</v>
      </c>
      <c r="D5" s="5" t="str">
        <f ca="1">IFERROR(__xludf.DUMMYFUNCTION("""COMPUTED_VALUE"""),"성북")</f>
        <v>성북</v>
      </c>
      <c r="E5" s="5" t="str">
        <f ca="1">IFERROR(__xludf.DUMMYFUNCTION("""COMPUTED_VALUE"""),"황복민")</f>
        <v>황복민</v>
      </c>
      <c r="F5" s="26" t="str">
        <f ca="1">IFERROR(__xludf.DUMMYFUNCTION("""COMPUTED_VALUE"""),"1지구")</f>
        <v>1지구</v>
      </c>
      <c r="G5" s="5" t="str">
        <f ca="1">IFERROR(__xludf.DUMMYFUNCTION("""COMPUTED_VALUE"""),"서울남부")</f>
        <v>서울남부</v>
      </c>
      <c r="H5" s="5" t="str">
        <f ca="1">IFERROR(__xludf.DUMMYFUNCTION("""COMPUTED_VALUE"""),"영등포")</f>
        <v>영등포</v>
      </c>
      <c r="I5" s="28" t="str">
        <f ca="1">IFERROR(__xludf.DUMMYFUNCTION("""COMPUTED_VALUE"""),"조영은")</f>
        <v>조영은</v>
      </c>
      <c r="J5" s="31" t="s">
        <v>21</v>
      </c>
      <c r="K5" s="31" t="s">
        <v>21</v>
      </c>
    </row>
    <row r="6" spans="1:11">
      <c r="A6" s="79" t="s">
        <v>6</v>
      </c>
      <c r="B6" s="35" t="str">
        <f ca="1">IFERROR(__xludf.DUMMYFUNCTION("""COMPUTED_VALUE"""),"1지구")</f>
        <v>1지구</v>
      </c>
      <c r="C6" s="35" t="str">
        <f ca="1">IFERROR(__xludf.DUMMYFUNCTION("""COMPUTED_VALUE"""),"인천")</f>
        <v>인천</v>
      </c>
      <c r="D6" s="36" t="str">
        <f ca="1">IFERROR(__xludf.DUMMYFUNCTION("""COMPUTED_VALUE"""),"김포")</f>
        <v>김포</v>
      </c>
      <c r="E6" s="36" t="str">
        <f ca="1">IFERROR(__xludf.DUMMYFUNCTION("""COMPUTED_VALUE"""),"정승주")</f>
        <v>정승주</v>
      </c>
      <c r="F6" s="37" t="str">
        <f ca="1">IFERROR(__xludf.DUMMYFUNCTION("""COMPUTED_VALUE"""),"1지구")</f>
        <v>1지구</v>
      </c>
      <c r="G6" s="36" t="str">
        <f ca="1">IFERROR(__xludf.DUMMYFUNCTION("""COMPUTED_VALUE"""),"본부")</f>
        <v>본부</v>
      </c>
      <c r="H6" s="36" t="str">
        <f ca="1">IFERROR(__xludf.DUMMYFUNCTION("""COMPUTED_VALUE"""),"2구역")</f>
        <v>2구역</v>
      </c>
      <c r="I6" s="38" t="str">
        <f ca="1">IFERROR(__xludf.DUMMYFUNCTION("""COMPUTED_VALUE"""),"김연주")</f>
        <v>김연주</v>
      </c>
      <c r="J6" s="39" t="s">
        <v>21</v>
      </c>
      <c r="K6" s="39" t="s">
        <v>21</v>
      </c>
    </row>
    <row r="7" spans="1:11">
      <c r="A7" s="72"/>
      <c r="B7" s="40" t="str">
        <f ca="1">IFERROR(__xludf.DUMMYFUNCTION("""COMPUTED_VALUE"""),"1지구")</f>
        <v>1지구</v>
      </c>
      <c r="C7" s="40" t="str">
        <f ca="1">IFERROR(__xludf.DUMMYFUNCTION("""COMPUTED_VALUE"""),"인천")</f>
        <v>인천</v>
      </c>
      <c r="D7" s="41" t="str">
        <f ca="1">IFERROR(__xludf.DUMMYFUNCTION("""COMPUTED_VALUE"""),"계양")</f>
        <v>계양</v>
      </c>
      <c r="E7" s="41" t="str">
        <f ca="1">IFERROR(__xludf.DUMMYFUNCTION("""COMPUTED_VALUE"""),"김도식")</f>
        <v>김도식</v>
      </c>
      <c r="F7" s="42" t="str">
        <f ca="1">IFERROR(__xludf.DUMMYFUNCTION("""COMPUTED_VALUE"""),"해외")</f>
        <v>해외</v>
      </c>
      <c r="G7" s="41" t="str">
        <f ca="1">IFERROR(__xludf.DUMMYFUNCTION("""COMPUTED_VALUE"""),"해외")</f>
        <v>해외</v>
      </c>
      <c r="H7" s="41" t="str">
        <f ca="1">IFERROR(__xludf.DUMMYFUNCTION("""COMPUTED_VALUE"""),"일본")</f>
        <v>일본</v>
      </c>
      <c r="I7" s="43" t="str">
        <f ca="1">IFERROR(__xludf.DUMMYFUNCTION("""COMPUTED_VALUE"""),"카가야 아이")</f>
        <v>카가야 아이</v>
      </c>
      <c r="J7" s="39" t="s">
        <v>21</v>
      </c>
      <c r="K7" s="39" t="s">
        <v>22</v>
      </c>
    </row>
    <row r="8" spans="1:11">
      <c r="A8" s="73"/>
      <c r="B8" s="35" t="str">
        <f ca="1">IFERROR(__xludf.DUMMYFUNCTION("""COMPUTED_VALUE"""),"2지구")</f>
        <v>2지구</v>
      </c>
      <c r="C8" s="35" t="str">
        <f ca="1">IFERROR(__xludf.DUMMYFUNCTION("""COMPUTED_VALUE"""),"경기북부")</f>
        <v>경기북부</v>
      </c>
      <c r="D8" s="36" t="str">
        <f ca="1">IFERROR(__xludf.DUMMYFUNCTION("""COMPUTED_VALUE"""),"일산")</f>
        <v>일산</v>
      </c>
      <c r="E8" s="36" t="str">
        <f ca="1">IFERROR(__xludf.DUMMYFUNCTION("""COMPUTED_VALUE"""),"서진원")</f>
        <v>서진원</v>
      </c>
      <c r="F8" s="37" t="str">
        <f ca="1">IFERROR(__xludf.DUMMYFUNCTION("""COMPUTED_VALUE"""),"2지구")</f>
        <v>2지구</v>
      </c>
      <c r="G8" s="36" t="str">
        <f ca="1">IFERROR(__xludf.DUMMYFUNCTION("""COMPUTED_VALUE"""),"청심")</f>
        <v>청심</v>
      </c>
      <c r="H8" s="36" t="str">
        <f ca="1">IFERROR(__xludf.DUMMYFUNCTION("""COMPUTED_VALUE"""),"청심")</f>
        <v>청심</v>
      </c>
      <c r="I8" s="38" t="str">
        <f ca="1">IFERROR(__xludf.DUMMYFUNCTION("""COMPUTED_VALUE"""),"이예진")</f>
        <v>이예진</v>
      </c>
      <c r="J8" s="39" t="s">
        <v>21</v>
      </c>
      <c r="K8" s="39" t="s">
        <v>21</v>
      </c>
    </row>
    <row r="9" spans="1:11">
      <c r="A9" s="80" t="s">
        <v>7</v>
      </c>
      <c r="B9" s="7" t="str">
        <f ca="1">IFERROR(__xludf.DUMMYFUNCTION("""COMPUTED_VALUE"""),"2지구")</f>
        <v>2지구</v>
      </c>
      <c r="C9" s="7" t="str">
        <f ca="1">IFERROR(__xludf.DUMMYFUNCTION("""COMPUTED_VALUE"""),"경기남부")</f>
        <v>경기남부</v>
      </c>
      <c r="D9" s="6" t="str">
        <f ca="1">IFERROR(__xludf.DUMMYFUNCTION("""COMPUTED_VALUE"""),"오산")</f>
        <v>오산</v>
      </c>
      <c r="E9" s="24" t="str">
        <f ca="1">IFERROR(__xludf.DUMMYFUNCTION("""COMPUTED_VALUE"""),"송두한")</f>
        <v>송두한</v>
      </c>
      <c r="F9" s="25" t="str">
        <f ca="1">IFERROR(__xludf.DUMMYFUNCTION("""COMPUTED_VALUE"""),"2지구")</f>
        <v>2지구</v>
      </c>
      <c r="G9" s="6" t="str">
        <f ca="1">IFERROR(__xludf.DUMMYFUNCTION("""COMPUTED_VALUE"""),"경기남부")</f>
        <v>경기남부</v>
      </c>
      <c r="H9" s="6" t="str">
        <f ca="1">IFERROR(__xludf.DUMMYFUNCTION("""COMPUTED_VALUE"""),"여주")</f>
        <v>여주</v>
      </c>
      <c r="I9" s="27" t="str">
        <f ca="1">IFERROR(__xludf.DUMMYFUNCTION("""COMPUTED_VALUE"""),"길소희")</f>
        <v>길소희</v>
      </c>
      <c r="J9" s="31" t="s">
        <v>21</v>
      </c>
      <c r="K9" s="31" t="s">
        <v>21</v>
      </c>
    </row>
    <row r="10" spans="1:11">
      <c r="A10" s="81"/>
      <c r="B10" s="7" t="str">
        <f ca="1">IFERROR(__xludf.DUMMYFUNCTION("""COMPUTED_VALUE"""),"2지구")</f>
        <v>2지구</v>
      </c>
      <c r="C10" s="7" t="str">
        <f ca="1">IFERROR(__xludf.DUMMYFUNCTION("""COMPUTED_VALUE"""),"경기남부")</f>
        <v>경기남부</v>
      </c>
      <c r="D10" s="6" t="str">
        <f ca="1">IFERROR(__xludf.DUMMYFUNCTION("""COMPUTED_VALUE"""),"안성")</f>
        <v>안성</v>
      </c>
      <c r="E10" s="6" t="str">
        <f ca="1">IFERROR(__xludf.DUMMYFUNCTION("""COMPUTED_VALUE"""),"홍진관")</f>
        <v>홍진관</v>
      </c>
      <c r="F10" s="25" t="str">
        <f ca="1">IFERROR(__xludf.DUMMYFUNCTION("""COMPUTED_VALUE"""),"2지구")</f>
        <v>2지구</v>
      </c>
      <c r="G10" s="6" t="str">
        <f ca="1">IFERROR(__xludf.DUMMYFUNCTION("""COMPUTED_VALUE"""),"강원")</f>
        <v>강원</v>
      </c>
      <c r="H10" s="6" t="str">
        <f ca="1">IFERROR(__xludf.DUMMYFUNCTION("""COMPUTED_VALUE"""),"홍천")</f>
        <v>홍천</v>
      </c>
      <c r="I10" s="27" t="str">
        <f ca="1">IFERROR(__xludf.DUMMYFUNCTION("""COMPUTED_VALUE"""),"최연심")</f>
        <v>최연심</v>
      </c>
      <c r="J10" s="31" t="s">
        <v>21</v>
      </c>
      <c r="K10" s="31" t="s">
        <v>21</v>
      </c>
    </row>
    <row r="11" spans="1:11">
      <c r="A11" s="81"/>
      <c r="B11" s="8" t="str">
        <f ca="1">IFERROR(__xludf.DUMMYFUNCTION("""COMPUTED_VALUE"""),"2지구")</f>
        <v>2지구</v>
      </c>
      <c r="C11" s="8" t="str">
        <f ca="1">IFERROR(__xludf.DUMMYFUNCTION("""COMPUTED_VALUE"""),"경기남부")</f>
        <v>경기남부</v>
      </c>
      <c r="D11" s="5" t="str">
        <f ca="1">IFERROR(__xludf.DUMMYFUNCTION("""COMPUTED_VALUE"""),"수원")</f>
        <v>수원</v>
      </c>
      <c r="E11" s="5" t="str">
        <f ca="1">IFERROR(__xludf.DUMMYFUNCTION("""COMPUTED_VALUE"""),"김대용")</f>
        <v>김대용</v>
      </c>
      <c r="F11" s="26" t="str">
        <f ca="1">IFERROR(__xludf.DUMMYFUNCTION("""COMPUTED_VALUE"""),"5지구")</f>
        <v>5지구</v>
      </c>
      <c r="G11" s="5" t="str">
        <f ca="1">IFERROR(__xludf.DUMMYFUNCTION("""COMPUTED_VALUE"""),"경남")</f>
        <v>경남</v>
      </c>
      <c r="H11" s="5" t="str">
        <f ca="1">IFERROR(__xludf.DUMMYFUNCTION("""COMPUTED_VALUE"""),"창원")</f>
        <v>창원</v>
      </c>
      <c r="I11" s="28" t="str">
        <f ca="1">IFERROR(__xludf.DUMMYFUNCTION("""COMPUTED_VALUE"""),"박원희")</f>
        <v>박원희</v>
      </c>
      <c r="J11" s="31" t="s">
        <v>21</v>
      </c>
      <c r="K11" s="31" t="s">
        <v>21</v>
      </c>
    </row>
    <row r="12" spans="1:11">
      <c r="A12" s="82"/>
      <c r="B12" s="7" t="str">
        <f ca="1">IFERROR(__xludf.DUMMYFUNCTION("""COMPUTED_VALUE"""),"2지구")</f>
        <v>2지구</v>
      </c>
      <c r="C12" s="7" t="str">
        <f ca="1">IFERROR(__xludf.DUMMYFUNCTION("""COMPUTED_VALUE"""),"경기남부")</f>
        <v>경기남부</v>
      </c>
      <c r="D12" s="6" t="str">
        <f ca="1">IFERROR(__xludf.DUMMYFUNCTION("""COMPUTED_VALUE"""),"성남")</f>
        <v>성남</v>
      </c>
      <c r="E12" s="6" t="str">
        <f ca="1">IFERROR(__xludf.DUMMYFUNCTION("""COMPUTED_VALUE"""),"김동근")</f>
        <v>김동근</v>
      </c>
      <c r="F12" s="25" t="str">
        <f ca="1">IFERROR(__xludf.DUMMYFUNCTION("""COMPUTED_VALUE"""),"2지구")</f>
        <v>2지구</v>
      </c>
      <c r="G12" s="6" t="str">
        <f ca="1">IFERROR(__xludf.DUMMYFUNCTION("""COMPUTED_VALUE"""),"경기남부")</f>
        <v>경기남부</v>
      </c>
      <c r="H12" s="6" t="str">
        <f ca="1">IFERROR(__xludf.DUMMYFUNCTION("""COMPUTED_VALUE"""),"안산")</f>
        <v>안산</v>
      </c>
      <c r="I12" s="27" t="str">
        <f ca="1">IFERROR(__xludf.DUMMYFUNCTION("""COMPUTED_VALUE"""),"이원지")</f>
        <v>이원지</v>
      </c>
      <c r="J12" s="31" t="s">
        <v>21</v>
      </c>
      <c r="K12" s="31" t="s">
        <v>21</v>
      </c>
    </row>
    <row r="13" spans="1:11">
      <c r="A13" s="71" t="s">
        <v>8</v>
      </c>
      <c r="B13" s="35" t="str">
        <f ca="1">IFERROR(__xludf.DUMMYFUNCTION("""COMPUTED_VALUE"""),"2지구")</f>
        <v>2지구</v>
      </c>
      <c r="C13" s="35" t="str">
        <f ca="1">IFERROR(__xludf.DUMMYFUNCTION("""COMPUTED_VALUE"""),"경기남부")</f>
        <v>경기남부</v>
      </c>
      <c r="D13" s="36" t="str">
        <f ca="1">IFERROR(__xludf.DUMMYFUNCTION("""COMPUTED_VALUE"""),"광주(경기남부)")</f>
        <v>광주(경기남부)</v>
      </c>
      <c r="E13" s="36" t="str">
        <f ca="1">IFERROR(__xludf.DUMMYFUNCTION("""COMPUTED_VALUE"""),"박평진")</f>
        <v>박평진</v>
      </c>
      <c r="F13" s="37" t="str">
        <f ca="1">IFERROR(__xludf.DUMMYFUNCTION("""COMPUTED_VALUE"""),"2지구")</f>
        <v>2지구</v>
      </c>
      <c r="G13" s="36" t="str">
        <f ca="1">IFERROR(__xludf.DUMMYFUNCTION("""COMPUTED_VALUE"""),"경기남부")</f>
        <v>경기남부</v>
      </c>
      <c r="H13" s="36" t="str">
        <f ca="1">IFERROR(__xludf.DUMMYFUNCTION("""COMPUTED_VALUE"""),"광주(경기남부)")</f>
        <v>광주(경기남부)</v>
      </c>
      <c r="I13" s="38" t="str">
        <f ca="1">IFERROR(__xludf.DUMMYFUNCTION("""COMPUTED_VALUE"""),"김봉국")</f>
        <v>김봉국</v>
      </c>
      <c r="J13" s="44" t="s">
        <v>21</v>
      </c>
      <c r="K13" s="44" t="s">
        <v>21</v>
      </c>
    </row>
    <row r="14" spans="1:11">
      <c r="A14" s="72"/>
      <c r="B14" s="35" t="str">
        <f ca="1">IFERROR(__xludf.DUMMYFUNCTION("""COMPUTED_VALUE"""),"2지구")</f>
        <v>2지구</v>
      </c>
      <c r="C14" s="35" t="str">
        <f ca="1">IFERROR(__xludf.DUMMYFUNCTION("""COMPUTED_VALUE"""),"경기북부")</f>
        <v>경기북부</v>
      </c>
      <c r="D14" s="36" t="str">
        <f ca="1">IFERROR(__xludf.DUMMYFUNCTION("""COMPUTED_VALUE"""),"남양주")</f>
        <v>남양주</v>
      </c>
      <c r="E14" s="36" t="str">
        <f ca="1">IFERROR(__xludf.DUMMYFUNCTION("""COMPUTED_VALUE"""),"박준환")</f>
        <v>박준환</v>
      </c>
      <c r="F14" s="37" t="str">
        <f ca="1">IFERROR(__xludf.DUMMYFUNCTION("""COMPUTED_VALUE"""),"1지구")</f>
        <v>1지구</v>
      </c>
      <c r="G14" s="36" t="str">
        <f ca="1">IFERROR(__xludf.DUMMYFUNCTION("""COMPUTED_VALUE"""),"서울북부")</f>
        <v>서울북부</v>
      </c>
      <c r="H14" s="36" t="str">
        <f ca="1">IFERROR(__xludf.DUMMYFUNCTION("""COMPUTED_VALUE"""),"도봉")</f>
        <v>도봉</v>
      </c>
      <c r="I14" s="38" t="str">
        <f ca="1">IFERROR(__xludf.DUMMYFUNCTION("""COMPUTED_VALUE"""),"박이진")</f>
        <v>박이진</v>
      </c>
      <c r="J14" s="44" t="s">
        <v>21</v>
      </c>
      <c r="K14" s="44" t="s">
        <v>21</v>
      </c>
    </row>
    <row r="15" spans="1:11">
      <c r="A15" s="73"/>
      <c r="B15" s="35" t="str">
        <f ca="1">IFERROR(__xludf.DUMMYFUNCTION("""COMPUTED_VALUE"""),"2지구")</f>
        <v>2지구</v>
      </c>
      <c r="C15" s="35" t="str">
        <f ca="1">IFERROR(__xludf.DUMMYFUNCTION("""COMPUTED_VALUE"""),"경기북부")</f>
        <v>경기북부</v>
      </c>
      <c r="D15" s="36" t="str">
        <f ca="1">IFERROR(__xludf.DUMMYFUNCTION("""COMPUTED_VALUE"""),"구리")</f>
        <v>구리</v>
      </c>
      <c r="E15" s="36" t="str">
        <f ca="1">IFERROR(__xludf.DUMMYFUNCTION("""COMPUTED_VALUE"""),"임준용")</f>
        <v>임준용</v>
      </c>
      <c r="F15" s="37" t="str">
        <f ca="1">IFERROR(__xludf.DUMMYFUNCTION("""COMPUTED_VALUE"""),"2지구")</f>
        <v>2지구</v>
      </c>
      <c r="G15" s="36" t="str">
        <f ca="1">IFERROR(__xludf.DUMMYFUNCTION("""COMPUTED_VALUE"""),"경기북부")</f>
        <v>경기북부</v>
      </c>
      <c r="H15" s="36" t="str">
        <f ca="1">IFERROR(__xludf.DUMMYFUNCTION("""COMPUTED_VALUE"""),"미금")</f>
        <v>미금</v>
      </c>
      <c r="I15" s="38" t="str">
        <f ca="1">IFERROR(__xludf.DUMMYFUNCTION("""COMPUTED_VALUE"""),"최이신")</f>
        <v>최이신</v>
      </c>
      <c r="J15" s="44" t="s">
        <v>21</v>
      </c>
      <c r="K15" s="44" t="s">
        <v>21</v>
      </c>
    </row>
    <row r="16" spans="1:11">
      <c r="A16" s="80" t="s">
        <v>9</v>
      </c>
      <c r="B16" s="7" t="str">
        <f ca="1">IFERROR(__xludf.DUMMYFUNCTION("""COMPUTED_VALUE"""),"2지구")</f>
        <v>2지구</v>
      </c>
      <c r="C16" s="7" t="str">
        <f ca="1">IFERROR(__xludf.DUMMYFUNCTION("""COMPUTED_VALUE"""),"청심")</f>
        <v>청심</v>
      </c>
      <c r="D16" s="6" t="str">
        <f ca="1">IFERROR(__xludf.DUMMYFUNCTION("""COMPUTED_VALUE"""),"청심")</f>
        <v>청심</v>
      </c>
      <c r="E16" s="24" t="str">
        <f ca="1">IFERROR(__xludf.DUMMYFUNCTION("""COMPUTED_VALUE"""),"Raynr Sun Jin")</f>
        <v>Raynr Sun Jin</v>
      </c>
      <c r="F16" s="25" t="str">
        <f ca="1">IFERROR(__xludf.DUMMYFUNCTION("""COMPUTED_VALUE"""),"2지구")</f>
        <v>2지구</v>
      </c>
      <c r="G16" s="6" t="str">
        <f ca="1">IFERROR(__xludf.DUMMYFUNCTION("""COMPUTED_VALUE"""),"청심")</f>
        <v>청심</v>
      </c>
      <c r="H16" s="6" t="str">
        <f ca="1">IFERROR(__xludf.DUMMYFUNCTION("""COMPUTED_VALUE"""),"청심")</f>
        <v>청심</v>
      </c>
      <c r="I16" s="27" t="str">
        <f ca="1">IFERROR(__xludf.DUMMYFUNCTION("""COMPUTED_VALUE"""),"이노우에요코")</f>
        <v>이노우에요코</v>
      </c>
      <c r="J16" s="33" t="s">
        <v>21</v>
      </c>
      <c r="K16" s="33" t="s">
        <v>21</v>
      </c>
    </row>
    <row r="17" spans="1:11">
      <c r="A17" s="81"/>
      <c r="B17" s="7" t="str">
        <f ca="1">IFERROR(__xludf.DUMMYFUNCTION("""COMPUTED_VALUE"""),"2지구")</f>
        <v>2지구</v>
      </c>
      <c r="C17" s="7" t="str">
        <f ca="1">IFERROR(__xludf.DUMMYFUNCTION("""COMPUTED_VALUE"""),"청심")</f>
        <v>청심</v>
      </c>
      <c r="D17" s="6" t="str">
        <f ca="1">IFERROR(__xludf.DUMMYFUNCTION("""COMPUTED_VALUE"""),"청심")</f>
        <v>청심</v>
      </c>
      <c r="E17" s="32" t="str">
        <f ca="1">IFERROR(__xludf.DUMMYFUNCTION("""COMPUTED_VALUE"""),"양성민")</f>
        <v>양성민</v>
      </c>
      <c r="F17" s="25" t="str">
        <f ca="1">IFERROR(__xludf.DUMMYFUNCTION("""COMPUTED_VALUE"""),"4지구")</f>
        <v>4지구</v>
      </c>
      <c r="G17" s="6" t="str">
        <f ca="1">IFERROR(__xludf.DUMMYFUNCTION("""COMPUTED_VALUE"""),"전북")</f>
        <v>전북</v>
      </c>
      <c r="H17" s="6" t="str">
        <f ca="1">IFERROR(__xludf.DUMMYFUNCTION("""COMPUTED_VALUE"""),"고창")</f>
        <v>고창</v>
      </c>
      <c r="I17" s="27" t="str">
        <f ca="1">IFERROR(__xludf.DUMMYFUNCTION("""COMPUTED_VALUE"""),"김은미")</f>
        <v>김은미</v>
      </c>
      <c r="J17" s="33" t="s">
        <v>21</v>
      </c>
      <c r="K17" s="33" t="s">
        <v>21</v>
      </c>
    </row>
    <row r="18" spans="1:11">
      <c r="A18" s="82"/>
      <c r="B18" s="7" t="str">
        <f ca="1">IFERROR(__xludf.DUMMYFUNCTION("""COMPUTED_VALUE"""),"2지구")</f>
        <v>2지구</v>
      </c>
      <c r="C18" s="7" t="str">
        <f ca="1">IFERROR(__xludf.DUMMYFUNCTION("""COMPUTED_VALUE"""),"청심")</f>
        <v>청심</v>
      </c>
      <c r="D18" s="6" t="str">
        <f ca="1">IFERROR(__xludf.DUMMYFUNCTION("""COMPUTED_VALUE"""),"청심")</f>
        <v>청심</v>
      </c>
      <c r="E18" s="6" t="str">
        <f ca="1">IFERROR(__xludf.DUMMYFUNCTION("""COMPUTED_VALUE"""),"채충연")</f>
        <v>채충연</v>
      </c>
      <c r="F18" s="25" t="str">
        <f ca="1">IFERROR(__xludf.DUMMYFUNCTION("""COMPUTED_VALUE"""),"4지구")</f>
        <v>4지구</v>
      </c>
      <c r="G18" s="6" t="str">
        <f ca="1">IFERROR(__xludf.DUMMYFUNCTION("""COMPUTED_VALUE"""),"전북")</f>
        <v>전북</v>
      </c>
      <c r="H18" s="6" t="str">
        <f ca="1">IFERROR(__xludf.DUMMYFUNCTION("""COMPUTED_VALUE"""),"전주")</f>
        <v>전주</v>
      </c>
      <c r="I18" s="27" t="str">
        <f ca="1">IFERROR(__xludf.DUMMYFUNCTION("""COMPUTED_VALUE"""),"유유화")</f>
        <v>유유화</v>
      </c>
      <c r="J18" s="33" t="s">
        <v>21</v>
      </c>
      <c r="K18" s="33" t="s">
        <v>21</v>
      </c>
    </row>
    <row r="19" spans="1:11">
      <c r="A19" s="71" t="s">
        <v>10</v>
      </c>
      <c r="B19" s="35" t="str">
        <f ca="1">IFERROR(__xludf.DUMMYFUNCTION("""COMPUTED_VALUE"""),"2지구")</f>
        <v>2지구</v>
      </c>
      <c r="C19" s="35" t="str">
        <f ca="1">IFERROR(__xludf.DUMMYFUNCTION("""COMPUTED_VALUE"""),"청심")</f>
        <v>청심</v>
      </c>
      <c r="D19" s="36" t="str">
        <f ca="1">IFERROR(__xludf.DUMMYFUNCTION("""COMPUTED_VALUE"""),"청심")</f>
        <v>청심</v>
      </c>
      <c r="E19" s="36" t="str">
        <f ca="1">IFERROR(__xludf.DUMMYFUNCTION("""COMPUTED_VALUE"""),"김권단")</f>
        <v>김권단</v>
      </c>
      <c r="F19" s="37" t="str">
        <f ca="1">IFERROR(__xludf.DUMMYFUNCTION("""COMPUTED_VALUE"""),"해외")</f>
        <v>해외</v>
      </c>
      <c r="G19" s="36" t="str">
        <f ca="1">IFERROR(__xludf.DUMMYFUNCTION("""COMPUTED_VALUE"""),"해외")</f>
        <v>해외</v>
      </c>
      <c r="H19" s="36" t="str">
        <f ca="1">IFERROR(__xludf.DUMMYFUNCTION("""COMPUTED_VALUE"""),"일본")</f>
        <v>일본</v>
      </c>
      <c r="I19" s="38" t="str">
        <f ca="1">IFERROR(__xludf.DUMMYFUNCTION("""COMPUTED_VALUE"""),"sakai sonomi")</f>
        <v>sakai sonomi</v>
      </c>
      <c r="J19" s="44" t="s">
        <v>21</v>
      </c>
      <c r="K19" s="44" t="s">
        <v>22</v>
      </c>
    </row>
    <row r="20" spans="1:11">
      <c r="A20" s="72"/>
      <c r="B20" s="35" t="str">
        <f ca="1">IFERROR(__xludf.DUMMYFUNCTION("""COMPUTED_VALUE"""),"2지구")</f>
        <v>2지구</v>
      </c>
      <c r="C20" s="35" t="str">
        <f ca="1">IFERROR(__xludf.DUMMYFUNCTION("""COMPUTED_VALUE"""),"청심")</f>
        <v>청심</v>
      </c>
      <c r="D20" s="36" t="str">
        <f ca="1">IFERROR(__xludf.DUMMYFUNCTION("""COMPUTED_VALUE"""),"청심")</f>
        <v>청심</v>
      </c>
      <c r="E20" s="36" t="str">
        <f ca="1">IFERROR(__xludf.DUMMYFUNCTION("""COMPUTED_VALUE"""),"김세훈")</f>
        <v>김세훈</v>
      </c>
      <c r="F20" s="37" t="str">
        <f ca="1">IFERROR(__xludf.DUMMYFUNCTION("""COMPUTED_VALUE"""),"1지구")</f>
        <v>1지구</v>
      </c>
      <c r="G20" s="36" t="str">
        <f ca="1">IFERROR(__xludf.DUMMYFUNCTION("""COMPUTED_VALUE"""),"서울남부")</f>
        <v>서울남부</v>
      </c>
      <c r="H20" s="36" t="str">
        <f ca="1">IFERROR(__xludf.DUMMYFUNCTION("""COMPUTED_VALUE"""),"영등포")</f>
        <v>영등포</v>
      </c>
      <c r="I20" s="38" t="str">
        <f ca="1">IFERROR(__xludf.DUMMYFUNCTION("""COMPUTED_VALUE"""),"모리다유까")</f>
        <v>모리다유까</v>
      </c>
      <c r="J20" s="44" t="s">
        <v>21</v>
      </c>
      <c r="K20" s="44" t="s">
        <v>21</v>
      </c>
    </row>
    <row r="21" spans="1:11">
      <c r="A21" s="73"/>
      <c r="B21" s="35" t="str">
        <f ca="1">IFERROR(__xludf.DUMMYFUNCTION("""COMPUTED_VALUE"""),"2지구")</f>
        <v>2지구</v>
      </c>
      <c r="C21" s="35" t="str">
        <f ca="1">IFERROR(__xludf.DUMMYFUNCTION("""COMPUTED_VALUE"""),"청심")</f>
        <v>청심</v>
      </c>
      <c r="D21" s="36" t="str">
        <f ca="1">IFERROR(__xludf.DUMMYFUNCTION("""COMPUTED_VALUE"""),"청심")</f>
        <v>청심</v>
      </c>
      <c r="E21" s="36" t="str">
        <f ca="1">IFERROR(__xludf.DUMMYFUNCTION("""COMPUTED_VALUE"""),"김척재")</f>
        <v>김척재</v>
      </c>
      <c r="F21" s="37" t="str">
        <f ca="1">IFERROR(__xludf.DUMMYFUNCTION("""COMPUTED_VALUE"""),"해외")</f>
        <v>해외</v>
      </c>
      <c r="G21" s="36" t="str">
        <f ca="1">IFERROR(__xludf.DUMMYFUNCTION("""COMPUTED_VALUE"""),"해외")</f>
        <v>해외</v>
      </c>
      <c r="H21" s="36" t="str">
        <f ca="1">IFERROR(__xludf.DUMMYFUNCTION("""COMPUTED_VALUE"""),"일본")</f>
        <v>일본</v>
      </c>
      <c r="I21" s="38" t="str">
        <f ca="1">IFERROR(__xludf.DUMMYFUNCTION("""COMPUTED_VALUE"""),"바바야스하")</f>
        <v>바바야스하</v>
      </c>
      <c r="J21" s="44" t="s">
        <v>21</v>
      </c>
      <c r="K21" s="44" t="s">
        <v>21</v>
      </c>
    </row>
    <row r="22" spans="1:11">
      <c r="A22" s="80" t="s">
        <v>11</v>
      </c>
      <c r="B22" s="7" t="str">
        <f ca="1">IFERROR(__xludf.DUMMYFUNCTION("""COMPUTED_VALUE"""),"3지구")</f>
        <v>3지구</v>
      </c>
      <c r="C22" s="7" t="str">
        <f ca="1">IFERROR(__xludf.DUMMYFUNCTION("""COMPUTED_VALUE"""),"충남")</f>
        <v>충남</v>
      </c>
      <c r="D22" s="6" t="str">
        <f ca="1">IFERROR(__xludf.DUMMYFUNCTION("""COMPUTED_VALUE"""),"천안")</f>
        <v>천안</v>
      </c>
      <c r="E22" s="6" t="str">
        <f ca="1">IFERROR(__xludf.DUMMYFUNCTION("""COMPUTED_VALUE"""),"한수민")</f>
        <v>한수민</v>
      </c>
      <c r="F22" s="25" t="str">
        <f ca="1">IFERROR(__xludf.DUMMYFUNCTION("""COMPUTED_VALUE"""),"2지구")</f>
        <v>2지구</v>
      </c>
      <c r="G22" s="6" t="str">
        <f ca="1">IFERROR(__xludf.DUMMYFUNCTION("""COMPUTED_VALUE"""),"청심")</f>
        <v>청심</v>
      </c>
      <c r="H22" s="6" t="str">
        <f ca="1">IFERROR(__xludf.DUMMYFUNCTION("""COMPUTED_VALUE"""),"청평")</f>
        <v>청평</v>
      </c>
      <c r="I22" s="27" t="str">
        <f ca="1">IFERROR(__xludf.DUMMYFUNCTION("""COMPUTED_VALUE"""),"배예진")</f>
        <v>배예진</v>
      </c>
      <c r="J22" s="33" t="s">
        <v>21</v>
      </c>
      <c r="K22" s="33" t="s">
        <v>21</v>
      </c>
    </row>
    <row r="23" spans="1:11">
      <c r="A23" s="81"/>
      <c r="B23" s="7" t="str">
        <f ca="1">IFERROR(__xludf.DUMMYFUNCTION("""COMPUTED_VALUE"""),"3지구")</f>
        <v>3지구</v>
      </c>
      <c r="C23" s="7" t="str">
        <f ca="1">IFERROR(__xludf.DUMMYFUNCTION("""COMPUTED_VALUE"""),"충남")</f>
        <v>충남</v>
      </c>
      <c r="D23" s="6" t="str">
        <f ca="1">IFERROR(__xludf.DUMMYFUNCTION("""COMPUTED_VALUE"""),"선문대학")</f>
        <v>선문대학</v>
      </c>
      <c r="E23" s="6" t="str">
        <f ca="1">IFERROR(__xludf.DUMMYFUNCTION("""COMPUTED_VALUE"""),"박중현")</f>
        <v>박중현</v>
      </c>
      <c r="F23" s="25" t="str">
        <f ca="1">IFERROR(__xludf.DUMMYFUNCTION("""COMPUTED_VALUE"""),"해외")</f>
        <v>해외</v>
      </c>
      <c r="G23" s="6" t="str">
        <f ca="1">IFERROR(__xludf.DUMMYFUNCTION("""COMPUTED_VALUE"""),"해외")</f>
        <v>해외</v>
      </c>
      <c r="H23" s="6" t="str">
        <f ca="1">IFERROR(__xludf.DUMMYFUNCTION("""COMPUTED_VALUE"""),"일본")</f>
        <v>일본</v>
      </c>
      <c r="I23" s="27" t="str">
        <f ca="1">IFERROR(__xludf.DUMMYFUNCTION("""COMPUTED_VALUE"""),"TERUYA EMIRI")</f>
        <v>TERUYA EMIRI</v>
      </c>
      <c r="J23" s="33" t="s">
        <v>21</v>
      </c>
      <c r="K23" s="33" t="s">
        <v>22</v>
      </c>
    </row>
    <row r="24" spans="1:11" ht="25.5">
      <c r="A24" s="82"/>
      <c r="B24" s="7" t="str">
        <f ca="1">IFERROR(__xludf.DUMMYFUNCTION("""COMPUTED_VALUE"""),"3지구")</f>
        <v>3지구</v>
      </c>
      <c r="C24" s="7" t="str">
        <f ca="1">IFERROR(__xludf.DUMMYFUNCTION("""COMPUTED_VALUE"""),"충남")</f>
        <v>충남</v>
      </c>
      <c r="D24" s="6" t="str">
        <f ca="1">IFERROR(__xludf.DUMMYFUNCTION("""COMPUTED_VALUE"""),"선문대학")</f>
        <v>선문대학</v>
      </c>
      <c r="E24" s="6" t="str">
        <f ca="1">IFERROR(__xludf.DUMMYFUNCTION("""COMPUTED_VALUE"""),"야마구치타이꼬")</f>
        <v>야마구치타이꼬</v>
      </c>
      <c r="F24" s="25" t="str">
        <f ca="1">IFERROR(__xludf.DUMMYFUNCTION("""COMPUTED_VALUE"""),"5지구")</f>
        <v>5지구</v>
      </c>
      <c r="G24" s="6" t="str">
        <f ca="1">IFERROR(__xludf.DUMMYFUNCTION("""COMPUTED_VALUE"""),"경남")</f>
        <v>경남</v>
      </c>
      <c r="H24" s="6" t="str">
        <f ca="1">IFERROR(__xludf.DUMMYFUNCTION("""COMPUTED_VALUE"""),"합천")</f>
        <v>합천</v>
      </c>
      <c r="I24" s="27" t="str">
        <f ca="1">IFERROR(__xludf.DUMMYFUNCTION("""COMPUTED_VALUE"""),"김화신")</f>
        <v>김화신</v>
      </c>
      <c r="J24" s="33" t="s">
        <v>21</v>
      </c>
      <c r="K24" s="33" t="s">
        <v>21</v>
      </c>
    </row>
    <row r="25" spans="1:11">
      <c r="A25" s="71" t="s">
        <v>12</v>
      </c>
      <c r="B25" s="35" t="str">
        <f ca="1">IFERROR(__xludf.DUMMYFUNCTION("""COMPUTED_VALUE"""),"3지구")</f>
        <v>3지구</v>
      </c>
      <c r="C25" s="35" t="str">
        <f ca="1">IFERROR(__xludf.DUMMYFUNCTION("""COMPUTED_VALUE"""),"충남")</f>
        <v>충남</v>
      </c>
      <c r="D25" s="36" t="str">
        <f ca="1">IFERROR(__xludf.DUMMYFUNCTION("""COMPUTED_VALUE"""),"아산")</f>
        <v>아산</v>
      </c>
      <c r="E25" s="36" t="str">
        <f ca="1">IFERROR(__xludf.DUMMYFUNCTION("""COMPUTED_VALUE"""),"구준호")</f>
        <v>구준호</v>
      </c>
      <c r="F25" s="37" t="str">
        <f ca="1">IFERROR(__xludf.DUMMYFUNCTION("""COMPUTED_VALUE"""),"2지구")</f>
        <v>2지구</v>
      </c>
      <c r="G25" s="36" t="str">
        <f ca="1">IFERROR(__xludf.DUMMYFUNCTION("""COMPUTED_VALUE"""),"강원")</f>
        <v>강원</v>
      </c>
      <c r="H25" s="36" t="str">
        <f ca="1">IFERROR(__xludf.DUMMYFUNCTION("""COMPUTED_VALUE"""),"홍천")</f>
        <v>홍천</v>
      </c>
      <c r="I25" s="38" t="str">
        <f ca="1">IFERROR(__xludf.DUMMYFUNCTION("""COMPUTED_VALUE"""),"오유정")</f>
        <v>오유정</v>
      </c>
      <c r="J25" s="44" t="s">
        <v>21</v>
      </c>
      <c r="K25" s="44" t="s">
        <v>21</v>
      </c>
    </row>
    <row r="26" spans="1:11">
      <c r="A26" s="72"/>
      <c r="B26" s="35" t="str">
        <f ca="1">IFERROR(__xludf.DUMMYFUNCTION("""COMPUTED_VALUE"""),"3지구")</f>
        <v>3지구</v>
      </c>
      <c r="C26" s="35" t="str">
        <f ca="1">IFERROR(__xludf.DUMMYFUNCTION("""COMPUTED_VALUE"""),"충남")</f>
        <v>충남</v>
      </c>
      <c r="D26" s="36" t="str">
        <f ca="1">IFERROR(__xludf.DUMMYFUNCTION("""COMPUTED_VALUE"""),"선문대학")</f>
        <v>선문대학</v>
      </c>
      <c r="E26" s="36" t="str">
        <f ca="1">IFERROR(__xludf.DUMMYFUNCTION("""COMPUTED_VALUE"""),"하창우")</f>
        <v>하창우</v>
      </c>
      <c r="F26" s="37" t="str">
        <f ca="1">IFERROR(__xludf.DUMMYFUNCTION("""COMPUTED_VALUE"""),"1지구")</f>
        <v>1지구</v>
      </c>
      <c r="G26" s="36" t="str">
        <f ca="1">IFERROR(__xludf.DUMMYFUNCTION("""COMPUTED_VALUE"""),"서울남부")</f>
        <v>서울남부</v>
      </c>
      <c r="H26" s="36" t="str">
        <f ca="1">IFERROR(__xludf.DUMMYFUNCTION("""COMPUTED_VALUE"""),"영등포")</f>
        <v>영등포</v>
      </c>
      <c r="I26" s="38" t="str">
        <f ca="1">IFERROR(__xludf.DUMMYFUNCTION("""COMPUTED_VALUE"""),"조수민")</f>
        <v>조수민</v>
      </c>
      <c r="J26" s="44" t="s">
        <v>21</v>
      </c>
      <c r="K26" s="44" t="s">
        <v>21</v>
      </c>
    </row>
    <row r="27" spans="1:11">
      <c r="A27" s="73"/>
      <c r="B27" s="35" t="str">
        <f ca="1">IFERROR(__xludf.DUMMYFUNCTION("""COMPUTED_VALUE"""),"3지구")</f>
        <v>3지구</v>
      </c>
      <c r="C27" s="35" t="str">
        <f ca="1">IFERROR(__xludf.DUMMYFUNCTION("""COMPUTED_VALUE"""),"충남")</f>
        <v>충남</v>
      </c>
      <c r="D27" s="36" t="str">
        <f ca="1">IFERROR(__xludf.DUMMYFUNCTION("""COMPUTED_VALUE"""),"당진")</f>
        <v>당진</v>
      </c>
      <c r="E27" s="36" t="str">
        <f ca="1">IFERROR(__xludf.DUMMYFUNCTION("""COMPUTED_VALUE"""),"옹기호")</f>
        <v>옹기호</v>
      </c>
      <c r="F27" s="37" t="str">
        <f ca="1">IFERROR(__xludf.DUMMYFUNCTION("""COMPUTED_VALUE"""),"4지구")</f>
        <v>4지구</v>
      </c>
      <c r="G27" s="36" t="str">
        <f ca="1">IFERROR(__xludf.DUMMYFUNCTION("""COMPUTED_VALUE"""),"해양")</f>
        <v>해양</v>
      </c>
      <c r="H27" s="36" t="str">
        <f ca="1">IFERROR(__xludf.DUMMYFUNCTION("""COMPUTED_VALUE"""),"해양여수")</f>
        <v>해양여수</v>
      </c>
      <c r="I27" s="38" t="str">
        <f ca="1">IFERROR(__xludf.DUMMYFUNCTION("""COMPUTED_VALUE"""),"엄주희")</f>
        <v>엄주희</v>
      </c>
      <c r="J27" s="44" t="s">
        <v>21</v>
      </c>
      <c r="K27" s="44" t="s">
        <v>21</v>
      </c>
    </row>
    <row r="28" spans="1:11">
      <c r="A28" s="80" t="s">
        <v>23</v>
      </c>
      <c r="B28" s="7" t="str">
        <f ca="1">IFERROR(__xludf.DUMMYFUNCTION("""COMPUTED_VALUE"""),"3지구")</f>
        <v>3지구</v>
      </c>
      <c r="C28" s="7" t="str">
        <f ca="1">IFERROR(__xludf.DUMMYFUNCTION("""COMPUTED_VALUE"""),"충북")</f>
        <v>충북</v>
      </c>
      <c r="D28" s="6" t="str">
        <f ca="1">IFERROR(__xludf.DUMMYFUNCTION("""COMPUTED_VALUE"""),"청원")</f>
        <v>청원</v>
      </c>
      <c r="E28" s="6" t="str">
        <f ca="1">IFERROR(__xludf.DUMMYFUNCTION("""COMPUTED_VALUE"""),"이정복")</f>
        <v>이정복</v>
      </c>
      <c r="F28" s="25" t="str">
        <f ca="1">IFERROR(__xludf.DUMMYFUNCTION("""COMPUTED_VALUE"""),"3지구")</f>
        <v>3지구</v>
      </c>
      <c r="G28" s="6" t="str">
        <f ca="1">IFERROR(__xludf.DUMMYFUNCTION("""COMPUTED_VALUE"""),"충북")</f>
        <v>충북</v>
      </c>
      <c r="H28" s="6" t="str">
        <f ca="1">IFERROR(__xludf.DUMMYFUNCTION("""COMPUTED_VALUE"""),"증평")</f>
        <v>증평</v>
      </c>
      <c r="I28" s="27" t="str">
        <f ca="1">IFERROR(__xludf.DUMMYFUNCTION("""COMPUTED_VALUE"""),"장은비")</f>
        <v>장은비</v>
      </c>
      <c r="J28" s="33" t="s">
        <v>21</v>
      </c>
      <c r="K28" s="33" t="s">
        <v>21</v>
      </c>
    </row>
    <row r="29" spans="1:11">
      <c r="A29" s="81"/>
      <c r="B29" s="7" t="str">
        <f ca="1">IFERROR(__xludf.DUMMYFUNCTION("""COMPUTED_VALUE"""),"4지구")</f>
        <v>4지구</v>
      </c>
      <c r="C29" s="7" t="str">
        <f ca="1">IFERROR(__xludf.DUMMYFUNCTION("""COMPUTED_VALUE"""),"전북")</f>
        <v>전북</v>
      </c>
      <c r="D29" s="6" t="str">
        <f ca="1">IFERROR(__xludf.DUMMYFUNCTION("""COMPUTED_VALUE"""),"익산")</f>
        <v>익산</v>
      </c>
      <c r="E29" s="6" t="str">
        <f ca="1">IFERROR(__xludf.DUMMYFUNCTION("""COMPUTED_VALUE"""),"김우중")</f>
        <v>김우중</v>
      </c>
      <c r="F29" s="25" t="str">
        <f ca="1">IFERROR(__xludf.DUMMYFUNCTION("""COMPUTED_VALUE"""),"2지구")</f>
        <v>2지구</v>
      </c>
      <c r="G29" s="6" t="str">
        <f ca="1">IFERROR(__xludf.DUMMYFUNCTION("""COMPUTED_VALUE"""),"강원")</f>
        <v>강원</v>
      </c>
      <c r="H29" s="6" t="str">
        <f ca="1">IFERROR(__xludf.DUMMYFUNCTION("""COMPUTED_VALUE"""),"춘천")</f>
        <v>춘천</v>
      </c>
      <c r="I29" s="34" t="str">
        <f ca="1">IFERROR(__xludf.DUMMYFUNCTION("""COMPUTED_VALUE"""),"이향주")</f>
        <v>이향주</v>
      </c>
      <c r="J29" s="33" t="s">
        <v>21</v>
      </c>
      <c r="K29" s="33" t="s">
        <v>21</v>
      </c>
    </row>
    <row r="30" spans="1:11">
      <c r="A30" s="82"/>
      <c r="B30" s="7" t="str">
        <f ca="1">IFERROR(__xludf.DUMMYFUNCTION("""COMPUTED_VALUE"""),"4지구")</f>
        <v>4지구</v>
      </c>
      <c r="C30" s="7" t="str">
        <f ca="1">IFERROR(__xludf.DUMMYFUNCTION("""COMPUTED_VALUE"""),"전북")</f>
        <v>전북</v>
      </c>
      <c r="D30" s="6" t="str">
        <f ca="1">IFERROR(__xludf.DUMMYFUNCTION("""COMPUTED_VALUE"""),"완주")</f>
        <v>완주</v>
      </c>
      <c r="E30" s="6" t="str">
        <f ca="1">IFERROR(__xludf.DUMMYFUNCTION("""COMPUTED_VALUE"""),"송찬호")</f>
        <v>송찬호</v>
      </c>
      <c r="F30" s="25" t="str">
        <f ca="1">IFERROR(__xludf.DUMMYFUNCTION("""COMPUTED_VALUE"""),"5지구")</f>
        <v>5지구</v>
      </c>
      <c r="G30" s="6" t="str">
        <f ca="1">IFERROR(__xludf.DUMMYFUNCTION("""COMPUTED_VALUE"""),"경북")</f>
        <v>경북</v>
      </c>
      <c r="H30" s="6" t="str">
        <f ca="1">IFERROR(__xludf.DUMMYFUNCTION("""COMPUTED_VALUE"""),"경주")</f>
        <v>경주</v>
      </c>
      <c r="I30" s="27" t="str">
        <f ca="1">IFERROR(__xludf.DUMMYFUNCTION("""COMPUTED_VALUE"""),"김소희")</f>
        <v>김소희</v>
      </c>
      <c r="J30" s="33" t="s">
        <v>21</v>
      </c>
      <c r="K30" s="33" t="s">
        <v>21</v>
      </c>
    </row>
    <row r="31" spans="1:11">
      <c r="A31" s="71" t="s">
        <v>24</v>
      </c>
      <c r="B31" s="35" t="str">
        <f ca="1">IFERROR(__xludf.DUMMYFUNCTION("""COMPUTED_VALUE"""),"5지구")</f>
        <v>5지구</v>
      </c>
      <c r="C31" s="35" t="str">
        <f ca="1">IFERROR(__xludf.DUMMYFUNCTION("""COMPUTED_VALUE"""),"경남")</f>
        <v>경남</v>
      </c>
      <c r="D31" s="36" t="str">
        <f ca="1">IFERROR(__xludf.DUMMYFUNCTION("""COMPUTED_VALUE"""),"합천")</f>
        <v>합천</v>
      </c>
      <c r="E31" s="36" t="str">
        <f ca="1">IFERROR(__xludf.DUMMYFUNCTION("""COMPUTED_VALUE"""),"김찬욱")</f>
        <v>김찬욱</v>
      </c>
      <c r="F31" s="37" t="str">
        <f ca="1">IFERROR(__xludf.DUMMYFUNCTION("""COMPUTED_VALUE"""),"4지구")</f>
        <v>4지구</v>
      </c>
      <c r="G31" s="36" t="str">
        <f ca="1">IFERROR(__xludf.DUMMYFUNCTION("""COMPUTED_VALUE"""),"해양")</f>
        <v>해양</v>
      </c>
      <c r="H31" s="36" t="str">
        <f ca="1">IFERROR(__xludf.DUMMYFUNCTION("""COMPUTED_VALUE"""),"서순천")</f>
        <v>서순천</v>
      </c>
      <c r="I31" s="38" t="str">
        <f ca="1">IFERROR(__xludf.DUMMYFUNCTION("""COMPUTED_VALUE"""),"손은하")</f>
        <v>손은하</v>
      </c>
      <c r="J31" s="44" t="s">
        <v>21</v>
      </c>
      <c r="K31" s="44" t="s">
        <v>21</v>
      </c>
    </row>
    <row r="32" spans="1:11">
      <c r="A32" s="72"/>
      <c r="B32" s="35" t="str">
        <f ca="1">IFERROR(__xludf.DUMMYFUNCTION("""COMPUTED_VALUE"""),"5지구")</f>
        <v>5지구</v>
      </c>
      <c r="C32" s="35" t="str">
        <f ca="1">IFERROR(__xludf.DUMMYFUNCTION("""COMPUTED_VALUE"""),"경남")</f>
        <v>경남</v>
      </c>
      <c r="D32" s="36" t="str">
        <f ca="1">IFERROR(__xludf.DUMMYFUNCTION("""COMPUTED_VALUE"""),"마산")</f>
        <v>마산</v>
      </c>
      <c r="E32" s="36" t="str">
        <f ca="1">IFERROR(__xludf.DUMMYFUNCTION("""COMPUTED_VALUE"""),"김대성")</f>
        <v>김대성</v>
      </c>
      <c r="F32" s="37" t="str">
        <f ca="1">IFERROR(__xludf.DUMMYFUNCTION("""COMPUTED_VALUE"""),"5지구")</f>
        <v>5지구</v>
      </c>
      <c r="G32" s="36" t="str">
        <f ca="1">IFERROR(__xludf.DUMMYFUNCTION("""COMPUTED_VALUE"""),"경북")</f>
        <v>경북</v>
      </c>
      <c r="H32" s="36" t="str">
        <f ca="1">IFERROR(__xludf.DUMMYFUNCTION("""COMPUTED_VALUE"""),"영천")</f>
        <v>영천</v>
      </c>
      <c r="I32" s="38" t="str">
        <f ca="1">IFERROR(__xludf.DUMMYFUNCTION("""COMPUTED_VALUE"""),"권문정")</f>
        <v>권문정</v>
      </c>
      <c r="J32" s="44" t="s">
        <v>21</v>
      </c>
      <c r="K32" s="44" t="s">
        <v>21</v>
      </c>
    </row>
    <row r="33" spans="1:11">
      <c r="A33" s="73"/>
      <c r="B33" s="35" t="str">
        <f ca="1">IFERROR(__xludf.DUMMYFUNCTION("""COMPUTED_VALUE"""),"5지구")</f>
        <v>5지구</v>
      </c>
      <c r="C33" s="35" t="str">
        <f ca="1">IFERROR(__xludf.DUMMYFUNCTION("""COMPUTED_VALUE"""),"경남")</f>
        <v>경남</v>
      </c>
      <c r="D33" s="36" t="str">
        <f ca="1">IFERROR(__xludf.DUMMYFUNCTION("""COMPUTED_VALUE"""),"동창원")</f>
        <v>동창원</v>
      </c>
      <c r="E33" s="36" t="str">
        <f ca="1">IFERROR(__xludf.DUMMYFUNCTION("""COMPUTED_VALUE"""),"김병국")</f>
        <v>김병국</v>
      </c>
      <c r="F33" s="37" t="str">
        <f ca="1">IFERROR(__xludf.DUMMYFUNCTION("""COMPUTED_VALUE"""),"5지구")</f>
        <v>5지구</v>
      </c>
      <c r="G33" s="36" t="str">
        <f ca="1">IFERROR(__xludf.DUMMYFUNCTION("""COMPUTED_VALUE"""),"경남")</f>
        <v>경남</v>
      </c>
      <c r="H33" s="36" t="str">
        <f ca="1">IFERROR(__xludf.DUMMYFUNCTION("""COMPUTED_VALUE"""),"창원")</f>
        <v>창원</v>
      </c>
      <c r="I33" s="38" t="str">
        <f ca="1">IFERROR(__xludf.DUMMYFUNCTION("""COMPUTED_VALUE"""),"박수영")</f>
        <v>박수영</v>
      </c>
      <c r="J33" s="44" t="s">
        <v>21</v>
      </c>
      <c r="K33" s="44" t="s">
        <v>21</v>
      </c>
    </row>
    <row r="34" spans="1:11">
      <c r="A34" s="80" t="s">
        <v>25</v>
      </c>
      <c r="B34" s="7" t="str">
        <f ca="1">IFERROR(__xludf.DUMMYFUNCTION("""COMPUTED_VALUE"""),"5지구")</f>
        <v>5지구</v>
      </c>
      <c r="C34" s="7" t="str">
        <f ca="1">IFERROR(__xludf.DUMMYFUNCTION("""COMPUTED_VALUE"""),"경남")</f>
        <v>경남</v>
      </c>
      <c r="D34" s="6" t="str">
        <f ca="1">IFERROR(__xludf.DUMMYFUNCTION("""COMPUTED_VALUE"""),"김해")</f>
        <v>김해</v>
      </c>
      <c r="E34" s="6" t="str">
        <f ca="1">IFERROR(__xludf.DUMMYFUNCTION("""COMPUTED_VALUE"""),"윤종민")</f>
        <v>윤종민</v>
      </c>
      <c r="F34" s="25" t="str">
        <f ca="1">IFERROR(__xludf.DUMMYFUNCTION("""COMPUTED_VALUE"""),"5지구")</f>
        <v>5지구</v>
      </c>
      <c r="G34" s="6" t="str">
        <f ca="1">IFERROR(__xludf.DUMMYFUNCTION("""COMPUTED_VALUE"""),"경남")</f>
        <v>경남</v>
      </c>
      <c r="H34" s="6" t="str">
        <f ca="1">IFERROR(__xludf.DUMMYFUNCTION("""COMPUTED_VALUE"""),"창원")</f>
        <v>창원</v>
      </c>
      <c r="I34" s="27" t="str">
        <f ca="1">IFERROR(__xludf.DUMMYFUNCTION("""COMPUTED_VALUE"""),"장지영")</f>
        <v>장지영</v>
      </c>
      <c r="J34" s="33" t="s">
        <v>21</v>
      </c>
      <c r="K34" s="33" t="s">
        <v>21</v>
      </c>
    </row>
    <row r="35" spans="1:11">
      <c r="A35" s="81"/>
      <c r="B35" s="7" t="str">
        <f ca="1">IFERROR(__xludf.DUMMYFUNCTION("""COMPUTED_VALUE"""),"5지구")</f>
        <v>5지구</v>
      </c>
      <c r="C35" s="7" t="str">
        <f ca="1">IFERROR(__xludf.DUMMYFUNCTION("""COMPUTED_VALUE"""),"경북")</f>
        <v>경북</v>
      </c>
      <c r="D35" s="6" t="str">
        <f ca="1">IFERROR(__xludf.DUMMYFUNCTION("""COMPUTED_VALUE"""),"포항")</f>
        <v>포항</v>
      </c>
      <c r="E35" s="6" t="str">
        <f ca="1">IFERROR(__xludf.DUMMYFUNCTION("""COMPUTED_VALUE"""),"김진화")</f>
        <v>김진화</v>
      </c>
      <c r="F35" s="25" t="str">
        <f ca="1">IFERROR(__xludf.DUMMYFUNCTION("""COMPUTED_VALUE"""),"2지구")</f>
        <v>2지구</v>
      </c>
      <c r="G35" s="6" t="str">
        <f ca="1">IFERROR(__xludf.DUMMYFUNCTION("""COMPUTED_VALUE"""),"청심")</f>
        <v>청심</v>
      </c>
      <c r="H35" s="6" t="str">
        <f ca="1">IFERROR(__xludf.DUMMYFUNCTION("""COMPUTED_VALUE"""),"청심")</f>
        <v>청심</v>
      </c>
      <c r="I35" s="27" t="str">
        <f ca="1">IFERROR(__xludf.DUMMYFUNCTION("""COMPUTED_VALUE"""),"김은지")</f>
        <v>김은지</v>
      </c>
      <c r="J35" s="33" t="s">
        <v>21</v>
      </c>
      <c r="K35" s="33" t="s">
        <v>21</v>
      </c>
    </row>
    <row r="36" spans="1:11" s="29" customFormat="1">
      <c r="A36" s="54"/>
      <c r="B36" s="8" t="str">
        <f ca="1">IFERROR(__xludf.DUMMYFUNCTION("""COMPUTED_VALUE"""),"5지구")</f>
        <v>5지구</v>
      </c>
      <c r="C36" s="8" t="str">
        <f ca="1">IFERROR(__xludf.DUMMYFUNCTION("""COMPUTED_VALUE"""),"경북")</f>
        <v>경북</v>
      </c>
      <c r="D36" s="5" t="str">
        <f ca="1">IFERROR(__xludf.DUMMYFUNCTION("""COMPUTED_VALUE"""),"경주")</f>
        <v>경주</v>
      </c>
      <c r="E36" s="5" t="str">
        <f ca="1">IFERROR(__xludf.DUMMYFUNCTION("""COMPUTED_VALUE"""),"김병근")</f>
        <v>김병근</v>
      </c>
      <c r="F36" s="26" t="str">
        <f ca="1">IFERROR(__xludf.DUMMYFUNCTION("""COMPUTED_VALUE"""),"해외")</f>
        <v>해외</v>
      </c>
      <c r="G36" s="5" t="str">
        <f ca="1">IFERROR(__xludf.DUMMYFUNCTION("""COMPUTED_VALUE"""),"해외")</f>
        <v>해외</v>
      </c>
      <c r="H36" s="5" t="str">
        <f ca="1">IFERROR(__xludf.DUMMYFUNCTION("""COMPUTED_VALUE"""),"일본")</f>
        <v>일본</v>
      </c>
      <c r="I36" s="28" t="str">
        <f ca="1">IFERROR(__xludf.DUMMYFUNCTION("""COMPUTED_VALUE"""),"배원아")</f>
        <v>배원아</v>
      </c>
      <c r="J36" s="56" t="s">
        <v>21</v>
      </c>
      <c r="K36" s="56" t="s">
        <v>22</v>
      </c>
    </row>
    <row r="37" spans="1:11">
      <c r="A37" s="71" t="s">
        <v>26</v>
      </c>
      <c r="B37" s="40" t="str">
        <f ca="1">IFERROR(__xludf.DUMMYFUNCTION("""COMPUTED_VALUE"""),"5지구")</f>
        <v>5지구</v>
      </c>
      <c r="C37" s="40" t="str">
        <f ca="1">IFERROR(__xludf.DUMMYFUNCTION("""COMPUTED_VALUE"""),"경북")</f>
        <v>경북</v>
      </c>
      <c r="D37" s="41" t="str">
        <f ca="1">IFERROR(__xludf.DUMMYFUNCTION("""COMPUTED_VALUE"""),"구미")</f>
        <v>구미</v>
      </c>
      <c r="E37" s="41" t="str">
        <f ca="1">IFERROR(__xludf.DUMMYFUNCTION("""COMPUTED_VALUE"""),"강효모")</f>
        <v>강효모</v>
      </c>
      <c r="F37" s="42" t="str">
        <f ca="1">IFERROR(__xludf.DUMMYFUNCTION("""COMPUTED_VALUE"""),"5지구")</f>
        <v>5지구</v>
      </c>
      <c r="G37" s="41" t="str">
        <f ca="1">IFERROR(__xludf.DUMMYFUNCTION("""COMPUTED_VALUE"""),"경남")</f>
        <v>경남</v>
      </c>
      <c r="H37" s="41" t="str">
        <f ca="1">IFERROR(__xludf.DUMMYFUNCTION("""COMPUTED_VALUE"""),"마산")</f>
        <v>마산</v>
      </c>
      <c r="I37" s="43" t="str">
        <f ca="1">IFERROR(__xludf.DUMMYFUNCTION("""COMPUTED_VALUE"""),"김은경")</f>
        <v>김은경</v>
      </c>
      <c r="J37" s="55" t="s">
        <v>21</v>
      </c>
      <c r="K37" s="55" t="s">
        <v>21</v>
      </c>
    </row>
    <row r="38" spans="1:11">
      <c r="A38" s="72"/>
      <c r="B38" s="35" t="str">
        <f ca="1">IFERROR(__xludf.DUMMYFUNCTION("""COMPUTED_VALUE"""),"5지구")</f>
        <v>5지구</v>
      </c>
      <c r="C38" s="35" t="str">
        <f ca="1">IFERROR(__xludf.DUMMYFUNCTION("""COMPUTED_VALUE"""),"대구")</f>
        <v>대구</v>
      </c>
      <c r="D38" s="36" t="str">
        <f ca="1">IFERROR(__xludf.DUMMYFUNCTION("""COMPUTED_VALUE"""),"수성")</f>
        <v>수성</v>
      </c>
      <c r="E38" s="36" t="str">
        <f ca="1">IFERROR(__xludf.DUMMYFUNCTION("""COMPUTED_VALUE"""),"구도형")</f>
        <v>구도형</v>
      </c>
      <c r="F38" s="37" t="str">
        <f ca="1">IFERROR(__xludf.DUMMYFUNCTION("""COMPUTED_VALUE"""),"2지구")</f>
        <v>2지구</v>
      </c>
      <c r="G38" s="36" t="str">
        <f ca="1">IFERROR(__xludf.DUMMYFUNCTION("""COMPUTED_VALUE"""),"경기남부")</f>
        <v>경기남부</v>
      </c>
      <c r="H38" s="36" t="str">
        <f ca="1">IFERROR(__xludf.DUMMYFUNCTION("""COMPUTED_VALUE"""),"안산")</f>
        <v>안산</v>
      </c>
      <c r="I38" s="38" t="str">
        <f ca="1">IFERROR(__xludf.DUMMYFUNCTION("""COMPUTED_VALUE"""),"한가연")</f>
        <v>한가연</v>
      </c>
      <c r="J38" s="44" t="s">
        <v>21</v>
      </c>
      <c r="K38" s="44" t="s">
        <v>21</v>
      </c>
    </row>
    <row r="39" spans="1:11">
      <c r="A39" s="73"/>
      <c r="B39" s="35" t="str">
        <f ca="1">IFERROR(__xludf.DUMMYFUNCTION("""COMPUTED_VALUE"""),"5지구")</f>
        <v>5지구</v>
      </c>
      <c r="C39" s="35" t="str">
        <f ca="1">IFERROR(__xludf.DUMMYFUNCTION("""COMPUTED_VALUE"""),"대구")</f>
        <v>대구</v>
      </c>
      <c r="D39" s="36" t="str">
        <f ca="1">IFERROR(__xludf.DUMMYFUNCTION("""COMPUTED_VALUE"""),"대구")</f>
        <v>대구</v>
      </c>
      <c r="E39" s="36" t="str">
        <f ca="1">IFERROR(__xludf.DUMMYFUNCTION("""COMPUTED_VALUE"""),"장수원")</f>
        <v>장수원</v>
      </c>
      <c r="F39" s="37" t="str">
        <f ca="1">IFERROR(__xludf.DUMMYFUNCTION("""COMPUTED_VALUE"""),"5지구")</f>
        <v>5지구</v>
      </c>
      <c r="G39" s="36" t="str">
        <f ca="1">IFERROR(__xludf.DUMMYFUNCTION("""COMPUTED_VALUE"""),"대구")</f>
        <v>대구</v>
      </c>
      <c r="H39" s="36" t="str">
        <f ca="1">IFERROR(__xludf.DUMMYFUNCTION("""COMPUTED_VALUE"""),"대구")</f>
        <v>대구</v>
      </c>
      <c r="I39" s="38" t="str">
        <f ca="1">IFERROR(__xludf.DUMMYFUNCTION("""COMPUTED_VALUE"""),"이원아")</f>
        <v>이원아</v>
      </c>
      <c r="J39" s="44" t="s">
        <v>21</v>
      </c>
      <c r="K39" s="44" t="s">
        <v>21</v>
      </c>
    </row>
  </sheetData>
  <mergeCells count="13">
    <mergeCell ref="A37:A39"/>
    <mergeCell ref="A1:K1"/>
    <mergeCell ref="A3:A5"/>
    <mergeCell ref="A6:A8"/>
    <mergeCell ref="A9:A12"/>
    <mergeCell ref="A13:A15"/>
    <mergeCell ref="A16:A18"/>
    <mergeCell ref="A19:A21"/>
    <mergeCell ref="A22:A24"/>
    <mergeCell ref="A25:A27"/>
    <mergeCell ref="A28:A30"/>
    <mergeCell ref="A31:A33"/>
    <mergeCell ref="A34:A35"/>
  </mergeCells>
  <phoneticPr fontId="2" type="noConversion"/>
  <conditionalFormatting sqref="J2:K2 A2:I3 A9:I9 A22:I22 A25:I25 A6:I6 B4:I5 B7:I8 A13:I13 B10:I12 A16:I16 B14:I15 B17:I18 A28:I28 B26:I27 A31:I31 B29:I30 A34:I34 B32:I33 A37 B35:I35 B38:I39 A19:I19 B20:I21 B23:I24">
    <cfRule type="cellIs" dxfId="8" priority="16" operator="equal">
      <formula>"자동"</formula>
    </cfRule>
  </conditionalFormatting>
  <conditionalFormatting sqref="J2:K2 A2:I3 A9:I9 A22:I22 A25:I25 A6:I6 B4:I5 B7:I8 A13:I13 B10:I12 A16:I16 B14:I15 B17:I18 A28:I28 B26:I27 A31:I31 B29:I30 A34:I34 B32:I33 A37 B35:I35 B38:I39 A19:I19 B20:I21 B23:I24">
    <cfRule type="cellIs" dxfId="7" priority="17" operator="equal">
      <formula>"X"</formula>
    </cfRule>
  </conditionalFormatting>
  <conditionalFormatting sqref="J2:K2 A2:I3 A9:I9 A22:I22 A25:I25 A6:I6 B4:I5 B7:I8 A13:I13 B10:I12 A16:I16 B14:I15 B17:I18 A28:I28 B26:I27 A31:I31 B29:I30 A34:I34 B32:I33 A37 B35:I35 B38:I39 A19:I19 B20:I21 B23:I24">
    <cfRule type="cellIs" dxfId="6" priority="18" operator="equal">
      <formula>"O"</formula>
    </cfRule>
  </conditionalFormatting>
  <conditionalFormatting sqref="B36:I36">
    <cfRule type="cellIs" dxfId="5" priority="4" operator="equal">
      <formula>"자동"</formula>
    </cfRule>
  </conditionalFormatting>
  <conditionalFormatting sqref="B36:I36">
    <cfRule type="cellIs" dxfId="4" priority="5" operator="equal">
      <formula>"X"</formula>
    </cfRule>
  </conditionalFormatting>
  <conditionalFormatting sqref="B36:I36">
    <cfRule type="cellIs" dxfId="3" priority="6" operator="equal">
      <formula>"O"</formula>
    </cfRule>
  </conditionalFormatting>
  <conditionalFormatting sqref="B37:I37">
    <cfRule type="cellIs" dxfId="2" priority="1" operator="equal">
      <formula>"자동"</formula>
    </cfRule>
  </conditionalFormatting>
  <conditionalFormatting sqref="B37:I37">
    <cfRule type="cellIs" dxfId="1" priority="2" operator="equal">
      <formula>"X"</formula>
    </cfRule>
  </conditionalFormatting>
  <conditionalFormatting sqref="B37:I37">
    <cfRule type="cellIs" dxfId="0" priority="3" operator="equal">
      <formula>"O"</formula>
    </cfRule>
  </conditionalFormatting>
  <pageMargins left="0.32" right="0.3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1세삼위기대</vt:lpstr>
      <vt:lpstr>2세삼위기대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설형석</dc:creator>
  <cp:lastModifiedBy>설형석</cp:lastModifiedBy>
  <cp:lastPrinted>2020-10-29T04:59:15Z</cp:lastPrinted>
  <dcterms:created xsi:type="dcterms:W3CDTF">2020-10-13T01:07:21Z</dcterms:created>
  <dcterms:modified xsi:type="dcterms:W3CDTF">2020-10-29T05:04:30Z</dcterms:modified>
</cp:coreProperties>
</file>